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R:\For Web Upload\June 2023\Financial Profile\"/>
    </mc:Choice>
  </mc:AlternateContent>
  <bookViews>
    <workbookView xWindow="0" yWindow="0" windowWidth="23040" windowHeight="8496"/>
  </bookViews>
  <sheets>
    <sheet name="ARM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0">#REF!</definedName>
    <definedName name="\M">#REF!</definedName>
    <definedName name="angie">#REF!</definedName>
    <definedName name="date">#REF!</definedName>
    <definedName name="netmargin1">'[1]Debt Service Ratio revised'!$B$9:$D$143</definedName>
    <definedName name="PAGE1">#REF!</definedName>
    <definedName name="PAGE2">#REF!</definedName>
    <definedName name="PAGE3">#REF!</definedName>
    <definedName name="_xlnm.Print_Area" localSheetId="0">ARMM!$AF:$AN</definedName>
    <definedName name="_xlnm.Print_Titles" localSheetId="0">ARMM!$A:$A,ARMM!$1:$4</definedName>
    <definedName name="Print_Titles_MI">#REF!</definedName>
    <definedName name="sched">'[2]Acid Test'!$A$104:$G$142</definedName>
    <definedName name="sl">[1]main!$A$2:$L$165</definedName>
    <definedName name="systemlossmar14">[3]main!$A$2:$K$165</definedName>
    <definedName name="TABLE1">#REF!</definedName>
    <definedName name="table2">#REF!</definedName>
    <definedName name="table8">#REF!</definedName>
    <definedName name="wctal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" i="1" l="1"/>
  <c r="M53" i="1"/>
  <c r="L51" i="1"/>
  <c r="M51" i="1"/>
  <c r="M54" i="1" l="1"/>
  <c r="M48" i="1"/>
  <c r="M49" i="1" s="1"/>
  <c r="M39" i="1"/>
  <c r="M30" i="1"/>
  <c r="M26" i="1"/>
  <c r="M24" i="1"/>
  <c r="M52" i="1" s="1"/>
  <c r="M15" i="1"/>
  <c r="M21" i="1" s="1"/>
  <c r="M23" i="1" s="1"/>
  <c r="M28" i="1" s="1"/>
  <c r="M31" i="1" s="1"/>
  <c r="M34" i="1" l="1"/>
  <c r="M35" i="1" s="1"/>
  <c r="M32" i="1"/>
  <c r="M27" i="1"/>
  <c r="M25" i="1"/>
  <c r="AL79" i="1"/>
  <c r="AK79" i="1"/>
  <c r="AH79" i="1"/>
  <c r="AC79" i="1"/>
  <c r="AD79" i="1" s="1"/>
  <c r="N79" i="1"/>
  <c r="O79" i="1" s="1"/>
  <c r="D79" i="1"/>
  <c r="E79" i="1" s="1"/>
  <c r="AF78" i="1"/>
  <c r="AH78" i="1" s="1"/>
  <c r="AA78" i="1"/>
  <c r="AC78" i="1" s="1"/>
  <c r="AD78" i="1" s="1"/>
  <c r="M78" i="1"/>
  <c r="C78" i="1"/>
  <c r="B78" i="1"/>
  <c r="D78" i="1" s="1"/>
  <c r="E78" i="1" s="1"/>
  <c r="AF77" i="1"/>
  <c r="AH77" i="1" s="1"/>
  <c r="AA77" i="1"/>
  <c r="AC77" i="1" s="1"/>
  <c r="AD77" i="1" s="1"/>
  <c r="M77" i="1"/>
  <c r="L77" i="1"/>
  <c r="C77" i="1"/>
  <c r="B77" i="1"/>
  <c r="D77" i="1" s="1"/>
  <c r="E77" i="1" s="1"/>
  <c r="AL76" i="1"/>
  <c r="AK76" i="1"/>
  <c r="AM76" i="1" s="1"/>
  <c r="AN76" i="1" s="1"/>
  <c r="AH76" i="1"/>
  <c r="AC76" i="1"/>
  <c r="AD76" i="1" s="1"/>
  <c r="N76" i="1"/>
  <c r="O76" i="1" s="1"/>
  <c r="D76" i="1"/>
  <c r="E76" i="1" s="1"/>
  <c r="AL75" i="1"/>
  <c r="AK75" i="1"/>
  <c r="AH75" i="1"/>
  <c r="AC75" i="1"/>
  <c r="AD75" i="1" s="1"/>
  <c r="N75" i="1"/>
  <c r="O75" i="1" s="1"/>
  <c r="D75" i="1"/>
  <c r="E75" i="1" s="1"/>
  <c r="AK74" i="1"/>
  <c r="AI74" i="1"/>
  <c r="AD74" i="1"/>
  <c r="O74" i="1"/>
  <c r="C74" i="1"/>
  <c r="AL74" i="1" s="1"/>
  <c r="AL73" i="1"/>
  <c r="AD73" i="1"/>
  <c r="AF72" i="1"/>
  <c r="AH72" i="1" s="1"/>
  <c r="AB72" i="1"/>
  <c r="AA72" i="1"/>
  <c r="AC72" i="1" s="1"/>
  <c r="AD72" i="1" s="1"/>
  <c r="M72" i="1"/>
  <c r="B72" i="1"/>
  <c r="AF71" i="1"/>
  <c r="AH71" i="1" s="1"/>
  <c r="AB71" i="1"/>
  <c r="AA71" i="1"/>
  <c r="AC71" i="1" s="1"/>
  <c r="AD71" i="1" s="1"/>
  <c r="M71" i="1"/>
  <c r="B71" i="1"/>
  <c r="AF70" i="1"/>
  <c r="AI70" i="1" s="1"/>
  <c r="AB70" i="1"/>
  <c r="AA70" i="1"/>
  <c r="M70" i="1"/>
  <c r="B70" i="1"/>
  <c r="AL69" i="1"/>
  <c r="AK69" i="1"/>
  <c r="AH69" i="1"/>
  <c r="AC69" i="1"/>
  <c r="AD69" i="1" s="1"/>
  <c r="N69" i="1"/>
  <c r="O69" i="1" s="1"/>
  <c r="C69" i="1"/>
  <c r="D69" i="1" s="1"/>
  <c r="E69" i="1" s="1"/>
  <c r="AH68" i="1"/>
  <c r="AC68" i="1"/>
  <c r="AD68" i="1" s="1"/>
  <c r="L68" i="1"/>
  <c r="AK68" i="1" s="1"/>
  <c r="C68" i="1"/>
  <c r="D68" i="1" s="1"/>
  <c r="E68" i="1" s="1"/>
  <c r="AH67" i="1"/>
  <c r="AC67" i="1"/>
  <c r="AD67" i="1" s="1"/>
  <c r="L67" i="1"/>
  <c r="C67" i="1"/>
  <c r="C72" i="1" s="1"/>
  <c r="AL63" i="1"/>
  <c r="AF63" i="1"/>
  <c r="AH63" i="1" s="1"/>
  <c r="AI63" i="1" s="1"/>
  <c r="AA63" i="1"/>
  <c r="AC63" i="1" s="1"/>
  <c r="AD63" i="1" s="1"/>
  <c r="V63" i="1"/>
  <c r="X63" i="1" s="1"/>
  <c r="Y63" i="1" s="1"/>
  <c r="L63" i="1"/>
  <c r="N63" i="1" s="1"/>
  <c r="O63" i="1" s="1"/>
  <c r="B63" i="1"/>
  <c r="D63" i="1" s="1"/>
  <c r="E63" i="1" s="1"/>
  <c r="AL62" i="1"/>
  <c r="AF62" i="1"/>
  <c r="AH62" i="1" s="1"/>
  <c r="AI62" i="1" s="1"/>
  <c r="AA62" i="1"/>
  <c r="AC62" i="1" s="1"/>
  <c r="AD62" i="1" s="1"/>
  <c r="V62" i="1"/>
  <c r="X62" i="1" s="1"/>
  <c r="Y62" i="1" s="1"/>
  <c r="L62" i="1"/>
  <c r="N62" i="1" s="1"/>
  <c r="O62" i="1" s="1"/>
  <c r="B62" i="1"/>
  <c r="D62" i="1" s="1"/>
  <c r="E62" i="1" s="1"/>
  <c r="AK61" i="1"/>
  <c r="AM61" i="1" s="1"/>
  <c r="AN61" i="1" s="1"/>
  <c r="AF61" i="1"/>
  <c r="AH61" i="1" s="1"/>
  <c r="AI61" i="1" s="1"/>
  <c r="AA61" i="1"/>
  <c r="AC61" i="1" s="1"/>
  <c r="AD61" i="1" s="1"/>
  <c r="V61" i="1"/>
  <c r="X61" i="1" s="1"/>
  <c r="L61" i="1"/>
  <c r="N61" i="1" s="1"/>
  <c r="O61" i="1" s="1"/>
  <c r="B61" i="1"/>
  <c r="D61" i="1" s="1"/>
  <c r="E61" i="1" s="1"/>
  <c r="AL60" i="1"/>
  <c r="AF60" i="1"/>
  <c r="AH60" i="1" s="1"/>
  <c r="AI60" i="1" s="1"/>
  <c r="AA60" i="1"/>
  <c r="AC60" i="1" s="1"/>
  <c r="AD60" i="1" s="1"/>
  <c r="V60" i="1"/>
  <c r="X60" i="1" s="1"/>
  <c r="Y60" i="1" s="1"/>
  <c r="L60" i="1"/>
  <c r="N60" i="1" s="1"/>
  <c r="O60" i="1" s="1"/>
  <c r="B60" i="1"/>
  <c r="AK60" i="1" s="1"/>
  <c r="AL59" i="1"/>
  <c r="AF59" i="1"/>
  <c r="AH59" i="1" s="1"/>
  <c r="AI59" i="1" s="1"/>
  <c r="AA59" i="1"/>
  <c r="AC59" i="1" s="1"/>
  <c r="AD59" i="1" s="1"/>
  <c r="V59" i="1"/>
  <c r="X59" i="1" s="1"/>
  <c r="Y59" i="1" s="1"/>
  <c r="L59" i="1"/>
  <c r="N59" i="1" s="1"/>
  <c r="O59" i="1" s="1"/>
  <c r="B59" i="1"/>
  <c r="D59" i="1" s="1"/>
  <c r="E59" i="1" s="1"/>
  <c r="AG56" i="1"/>
  <c r="AF56" i="1"/>
  <c r="AB56" i="1"/>
  <c r="AA56" i="1"/>
  <c r="W56" i="1"/>
  <c r="V56" i="1"/>
  <c r="M56" i="1"/>
  <c r="L56" i="1"/>
  <c r="C56" i="1"/>
  <c r="B56" i="1"/>
  <c r="AL55" i="1"/>
  <c r="AK55" i="1"/>
  <c r="AH55" i="1"/>
  <c r="AC55" i="1"/>
  <c r="AD55" i="1" s="1"/>
  <c r="X55" i="1"/>
  <c r="Y55" i="1" s="1"/>
  <c r="L55" i="1"/>
  <c r="D55" i="1"/>
  <c r="E55" i="1" s="1"/>
  <c r="AL54" i="1"/>
  <c r="AH54" i="1"/>
  <c r="AI54" i="1" s="1"/>
  <c r="AC54" i="1"/>
  <c r="AD54" i="1" s="1"/>
  <c r="X54" i="1"/>
  <c r="Y54" i="1" s="1"/>
  <c r="L54" i="1"/>
  <c r="AK54" i="1" s="1"/>
  <c r="D54" i="1"/>
  <c r="E54" i="1" s="1"/>
  <c r="AL53" i="1"/>
  <c r="AK53" i="1"/>
  <c r="AH53" i="1"/>
  <c r="AI53" i="1" s="1"/>
  <c r="AC53" i="1"/>
  <c r="AD53" i="1" s="1"/>
  <c r="X53" i="1"/>
  <c r="Y53" i="1" s="1"/>
  <c r="D53" i="1"/>
  <c r="E53" i="1" s="1"/>
  <c r="AG52" i="1"/>
  <c r="AF52" i="1"/>
  <c r="AH52" i="1" s="1"/>
  <c r="AI52" i="1" s="1"/>
  <c r="AB52" i="1"/>
  <c r="AA52" i="1"/>
  <c r="W52" i="1"/>
  <c r="V52" i="1"/>
  <c r="C52" i="1"/>
  <c r="B52" i="1"/>
  <c r="AL51" i="1"/>
  <c r="AH51" i="1"/>
  <c r="AI51" i="1" s="1"/>
  <c r="AC51" i="1"/>
  <c r="AD51" i="1" s="1"/>
  <c r="X51" i="1"/>
  <c r="D51" i="1"/>
  <c r="E51" i="1" s="1"/>
  <c r="AG49" i="1"/>
  <c r="AF49" i="1"/>
  <c r="AH49" i="1" s="1"/>
  <c r="AI49" i="1" s="1"/>
  <c r="AB49" i="1"/>
  <c r="AA49" i="1"/>
  <c r="W49" i="1"/>
  <c r="V49" i="1"/>
  <c r="X49" i="1" s="1"/>
  <c r="Y49" i="1" s="1"/>
  <c r="C49" i="1"/>
  <c r="B49" i="1"/>
  <c r="AL48" i="1"/>
  <c r="AI48" i="1"/>
  <c r="AC48" i="1"/>
  <c r="AD48" i="1" s="1"/>
  <c r="X48" i="1"/>
  <c r="Y48" i="1" s="1"/>
  <c r="L48" i="1"/>
  <c r="D48" i="1"/>
  <c r="E48" i="1" s="1"/>
  <c r="AL41" i="1"/>
  <c r="AK41" i="1"/>
  <c r="AI41" i="1"/>
  <c r="AC41" i="1"/>
  <c r="AD41" i="1" s="1"/>
  <c r="X41" i="1"/>
  <c r="Y41" i="1" s="1"/>
  <c r="N41" i="1"/>
  <c r="D41" i="1"/>
  <c r="E41" i="1" s="1"/>
  <c r="AL40" i="1"/>
  <c r="AK40" i="1"/>
  <c r="AC40" i="1"/>
  <c r="AD40" i="1" s="1"/>
  <c r="X40" i="1"/>
  <c r="N40" i="1"/>
  <c r="D40" i="1"/>
  <c r="AL39" i="1"/>
  <c r="AI39" i="1"/>
  <c r="AC39" i="1"/>
  <c r="AD39" i="1" s="1"/>
  <c r="X39" i="1"/>
  <c r="Y39" i="1" s="1"/>
  <c r="L39" i="1"/>
  <c r="N39" i="1" s="1"/>
  <c r="O39" i="1" s="1"/>
  <c r="D39" i="1"/>
  <c r="E39" i="1" s="1"/>
  <c r="AL33" i="1"/>
  <c r="AK33" i="1"/>
  <c r="AI33" i="1"/>
  <c r="AH33" i="1"/>
  <c r="AD33" i="1"/>
  <c r="AC33" i="1"/>
  <c r="Y33" i="1"/>
  <c r="X33" i="1"/>
  <c r="O33" i="1"/>
  <c r="N33" i="1"/>
  <c r="E33" i="1"/>
  <c r="D33" i="1"/>
  <c r="AL30" i="1"/>
  <c r="AH30" i="1"/>
  <c r="AI30" i="1" s="1"/>
  <c r="AC30" i="1"/>
  <c r="AD30" i="1" s="1"/>
  <c r="L30" i="1"/>
  <c r="N30" i="1" s="1"/>
  <c r="O30" i="1" s="1"/>
  <c r="D30" i="1"/>
  <c r="E30" i="1" s="1"/>
  <c r="AL29" i="1"/>
  <c r="AH29" i="1"/>
  <c r="AI29" i="1" s="1"/>
  <c r="AC29" i="1"/>
  <c r="AD29" i="1" s="1"/>
  <c r="X29" i="1"/>
  <c r="Y29" i="1" s="1"/>
  <c r="L29" i="1"/>
  <c r="D29" i="1"/>
  <c r="E29" i="1" s="1"/>
  <c r="AL26" i="1"/>
  <c r="AH26" i="1"/>
  <c r="AI26" i="1" s="1"/>
  <c r="AC26" i="1"/>
  <c r="AD26" i="1" s="1"/>
  <c r="X26" i="1"/>
  <c r="Y26" i="1" s="1"/>
  <c r="L26" i="1"/>
  <c r="L78" i="1" s="1"/>
  <c r="D26" i="1"/>
  <c r="E26" i="1" s="1"/>
  <c r="AL24" i="1"/>
  <c r="AH24" i="1"/>
  <c r="AI24" i="1" s="1"/>
  <c r="AC24" i="1"/>
  <c r="AD24" i="1" s="1"/>
  <c r="X24" i="1"/>
  <c r="Y24" i="1" s="1"/>
  <c r="L24" i="1"/>
  <c r="AK24" i="1" s="1"/>
  <c r="D24" i="1"/>
  <c r="E24" i="1" s="1"/>
  <c r="AL22" i="1"/>
  <c r="AK22" i="1"/>
  <c r="AH22" i="1"/>
  <c r="AI22" i="1" s="1"/>
  <c r="AC22" i="1"/>
  <c r="AD22" i="1" s="1"/>
  <c r="X22" i="1"/>
  <c r="Y22" i="1" s="1"/>
  <c r="N22" i="1"/>
  <c r="D22" i="1"/>
  <c r="E22" i="1" s="1"/>
  <c r="AG21" i="1"/>
  <c r="AG23" i="1" s="1"/>
  <c r="AF21" i="1"/>
  <c r="AF23" i="1" s="1"/>
  <c r="AH23" i="1" s="1"/>
  <c r="AI23" i="1" s="1"/>
  <c r="AB21" i="1"/>
  <c r="AB23" i="1" s="1"/>
  <c r="AB25" i="1" s="1"/>
  <c r="AA21" i="1"/>
  <c r="AC21" i="1" s="1"/>
  <c r="AD21" i="1" s="1"/>
  <c r="W21" i="1"/>
  <c r="W23" i="1" s="1"/>
  <c r="V21" i="1"/>
  <c r="V23" i="1" s="1"/>
  <c r="V28" i="1" s="1"/>
  <c r="C21" i="1"/>
  <c r="B21" i="1"/>
  <c r="B23" i="1" s="1"/>
  <c r="AL20" i="1"/>
  <c r="AK20" i="1"/>
  <c r="AM20" i="1" s="1"/>
  <c r="AH20" i="1"/>
  <c r="AC20" i="1"/>
  <c r="X20" i="1"/>
  <c r="N20" i="1"/>
  <c r="D20" i="1"/>
  <c r="AL19" i="1"/>
  <c r="AK19" i="1"/>
  <c r="AH19" i="1"/>
  <c r="AC19" i="1"/>
  <c r="X19" i="1"/>
  <c r="N19" i="1"/>
  <c r="D19" i="1"/>
  <c r="AL18" i="1"/>
  <c r="AK18" i="1"/>
  <c r="AH18" i="1"/>
  <c r="AI18" i="1" s="1"/>
  <c r="AC18" i="1"/>
  <c r="AD18" i="1" s="1"/>
  <c r="X18" i="1"/>
  <c r="Y18" i="1" s="1"/>
  <c r="N18" i="1"/>
  <c r="D18" i="1"/>
  <c r="E18" i="1" s="1"/>
  <c r="AL17" i="1"/>
  <c r="AK17" i="1"/>
  <c r="AH17" i="1"/>
  <c r="AI17" i="1" s="1"/>
  <c r="AC17" i="1"/>
  <c r="AD17" i="1" s="1"/>
  <c r="X17" i="1"/>
  <c r="Y17" i="1" s="1"/>
  <c r="N17" i="1"/>
  <c r="D17" i="1"/>
  <c r="E17" i="1" s="1"/>
  <c r="AL16" i="1"/>
  <c r="AL56" i="1" s="1"/>
  <c r="AK16" i="1"/>
  <c r="AH16" i="1"/>
  <c r="AI16" i="1" s="1"/>
  <c r="AC16" i="1"/>
  <c r="AD16" i="1" s="1"/>
  <c r="X16" i="1"/>
  <c r="Y16" i="1" s="1"/>
  <c r="N16" i="1"/>
  <c r="D16" i="1"/>
  <c r="E16" i="1" s="1"/>
  <c r="AL15" i="1"/>
  <c r="AH15" i="1"/>
  <c r="AI15" i="1" s="1"/>
  <c r="AC15" i="1"/>
  <c r="AD15" i="1" s="1"/>
  <c r="X15" i="1"/>
  <c r="Y15" i="1" s="1"/>
  <c r="L15" i="1"/>
  <c r="D15" i="1"/>
  <c r="E15" i="1" s="1"/>
  <c r="A3" i="1"/>
  <c r="A2" i="1"/>
  <c r="AM18" i="1" l="1"/>
  <c r="AN18" i="1" s="1"/>
  <c r="N78" i="1"/>
  <c r="O78" i="1" s="1"/>
  <c r="AL49" i="1"/>
  <c r="AM79" i="1"/>
  <c r="AN79" i="1" s="1"/>
  <c r="AK30" i="1"/>
  <c r="AM30" i="1" s="1"/>
  <c r="AN30" i="1" s="1"/>
  <c r="AL52" i="1"/>
  <c r="AK39" i="1"/>
  <c r="AM39" i="1" s="1"/>
  <c r="AN39" i="1" s="1"/>
  <c r="AL68" i="1"/>
  <c r="AL71" i="1" s="1"/>
  <c r="AD70" i="1"/>
  <c r="N77" i="1"/>
  <c r="O77" i="1" s="1"/>
  <c r="AC52" i="1"/>
  <c r="AD52" i="1" s="1"/>
  <c r="D49" i="1"/>
  <c r="E49" i="1" s="1"/>
  <c r="AM17" i="1"/>
  <c r="AN17" i="1" s="1"/>
  <c r="AM22" i="1"/>
  <c r="AN22" i="1" s="1"/>
  <c r="X52" i="1"/>
  <c r="W25" i="1"/>
  <c r="W27" i="1"/>
  <c r="X21" i="1"/>
  <c r="Y21" i="1" s="1"/>
  <c r="AM60" i="1"/>
  <c r="AN60" i="1" s="1"/>
  <c r="D67" i="1"/>
  <c r="E67" i="1" s="1"/>
  <c r="AC49" i="1"/>
  <c r="AD49" i="1" s="1"/>
  <c r="D60" i="1"/>
  <c r="E60" i="1" s="1"/>
  <c r="L70" i="1"/>
  <c r="O70" i="1" s="1"/>
  <c r="AM68" i="1"/>
  <c r="AN68" i="1" s="1"/>
  <c r="D72" i="1"/>
  <c r="E72" i="1" s="1"/>
  <c r="AL77" i="1"/>
  <c r="AL21" i="1"/>
  <c r="AL23" i="1" s="1"/>
  <c r="AL28" i="1" s="1"/>
  <c r="AL31" i="1" s="1"/>
  <c r="AL32" i="1" s="1"/>
  <c r="L72" i="1"/>
  <c r="N72" i="1" s="1"/>
  <c r="O72" i="1" s="1"/>
  <c r="AM41" i="1"/>
  <c r="AN41" i="1" s="1"/>
  <c r="N26" i="1"/>
  <c r="O26" i="1" s="1"/>
  <c r="AN74" i="1"/>
  <c r="AK67" i="1"/>
  <c r="AK70" i="1" s="1"/>
  <c r="AK26" i="1"/>
  <c r="AK78" i="1" s="1"/>
  <c r="C71" i="1"/>
  <c r="AM69" i="1"/>
  <c r="AN69" i="1" s="1"/>
  <c r="D71" i="1"/>
  <c r="E71" i="1" s="1"/>
  <c r="AM33" i="1"/>
  <c r="AM75" i="1"/>
  <c r="AN75" i="1" s="1"/>
  <c r="AK77" i="1"/>
  <c r="V31" i="1"/>
  <c r="N54" i="1"/>
  <c r="O54" i="1" s="1"/>
  <c r="L21" i="1"/>
  <c r="N15" i="1"/>
  <c r="O15" i="1" s="1"/>
  <c r="AK15" i="1"/>
  <c r="L71" i="1"/>
  <c r="N71" i="1" s="1"/>
  <c r="O71" i="1" s="1"/>
  <c r="AM19" i="1"/>
  <c r="AM40" i="1"/>
  <c r="AN40" i="1" s="1"/>
  <c r="AK29" i="1"/>
  <c r="AM29" i="1" s="1"/>
  <c r="AN29" i="1" s="1"/>
  <c r="N29" i="1"/>
  <c r="AG25" i="1"/>
  <c r="AG27" i="1"/>
  <c r="AM16" i="1"/>
  <c r="AN16" i="1" s="1"/>
  <c r="AK56" i="1"/>
  <c r="AH21" i="1"/>
  <c r="AI21" i="1" s="1"/>
  <c r="AB28" i="1"/>
  <c r="AB31" i="1" s="1"/>
  <c r="AB27" i="1"/>
  <c r="X23" i="1"/>
  <c r="Y23" i="1" s="1"/>
  <c r="V25" i="1"/>
  <c r="Y25" i="1" s="1"/>
  <c r="C23" i="1"/>
  <c r="D21" i="1"/>
  <c r="E21" i="1" s="1"/>
  <c r="AK48" i="1"/>
  <c r="L49" i="1"/>
  <c r="N49" i="1" s="1"/>
  <c r="N48" i="1"/>
  <c r="O48" i="1" s="1"/>
  <c r="AF28" i="1"/>
  <c r="AF25" i="1"/>
  <c r="AI25" i="1" s="1"/>
  <c r="AF27" i="1"/>
  <c r="AM24" i="1"/>
  <c r="AN24" i="1" s="1"/>
  <c r="W28" i="1"/>
  <c r="W31" i="1" s="1"/>
  <c r="AG28" i="1"/>
  <c r="AG31" i="1" s="1"/>
  <c r="V27" i="1"/>
  <c r="Y27" i="1" s="1"/>
  <c r="AK51" i="1"/>
  <c r="AK52" i="1" s="1"/>
  <c r="L52" i="1"/>
  <c r="N52" i="1" s="1"/>
  <c r="O52" i="1" s="1"/>
  <c r="N51" i="1"/>
  <c r="O51" i="1" s="1"/>
  <c r="AK59" i="1"/>
  <c r="AM59" i="1" s="1"/>
  <c r="AN59" i="1" s="1"/>
  <c r="E74" i="1"/>
  <c r="AK63" i="1"/>
  <c r="AM63" i="1" s="1"/>
  <c r="AN63" i="1" s="1"/>
  <c r="N68" i="1"/>
  <c r="O68" i="1" s="1"/>
  <c r="AA23" i="1"/>
  <c r="N24" i="1"/>
  <c r="O24" i="1" s="1"/>
  <c r="AK62" i="1"/>
  <c r="AM62" i="1" s="1"/>
  <c r="AN62" i="1" s="1"/>
  <c r="AL78" i="1"/>
  <c r="B27" i="1"/>
  <c r="B25" i="1"/>
  <c r="B28" i="1"/>
  <c r="D52" i="1"/>
  <c r="E52" i="1" s="1"/>
  <c r="C70" i="1"/>
  <c r="E70" i="1" s="1"/>
  <c r="AL67" i="1"/>
  <c r="N67" i="1"/>
  <c r="O67" i="1" s="1"/>
  <c r="AM77" i="1" l="1"/>
  <c r="AN77" i="1" s="1"/>
  <c r="AL25" i="1"/>
  <c r="AL70" i="1"/>
  <c r="AN70" i="1" s="1"/>
  <c r="AM26" i="1"/>
  <c r="AN26" i="1" s="1"/>
  <c r="AL34" i="1"/>
  <c r="AL35" i="1" s="1"/>
  <c r="AL27" i="1"/>
  <c r="AM67" i="1"/>
  <c r="AN67" i="1" s="1"/>
  <c r="AK72" i="1"/>
  <c r="AI27" i="1"/>
  <c r="AK21" i="1"/>
  <c r="AK71" i="1"/>
  <c r="AM71" i="1" s="1"/>
  <c r="AN71" i="1" s="1"/>
  <c r="AM15" i="1"/>
  <c r="AN15" i="1" s="1"/>
  <c r="AG34" i="1"/>
  <c r="AG35" i="1" s="1"/>
  <c r="AG32" i="1"/>
  <c r="AK49" i="1"/>
  <c r="AA28" i="1"/>
  <c r="AC23" i="1"/>
  <c r="AD23" i="1" s="1"/>
  <c r="AA27" i="1"/>
  <c r="AD27" i="1" s="1"/>
  <c r="AA25" i="1"/>
  <c r="AD25" i="1" s="1"/>
  <c r="AM78" i="1"/>
  <c r="AN78" i="1" s="1"/>
  <c r="N21" i="1"/>
  <c r="O21" i="1" s="1"/>
  <c r="L23" i="1"/>
  <c r="AL72" i="1"/>
  <c r="W32" i="1"/>
  <c r="W34" i="1"/>
  <c r="W35" i="1" s="1"/>
  <c r="C27" i="1"/>
  <c r="E27" i="1" s="1"/>
  <c r="C28" i="1"/>
  <c r="C31" i="1" s="1"/>
  <c r="C25" i="1"/>
  <c r="E25" i="1" s="1"/>
  <c r="B31" i="1"/>
  <c r="D28" i="1"/>
  <c r="E28" i="1" s="1"/>
  <c r="AF31" i="1"/>
  <c r="AH28" i="1"/>
  <c r="AI28" i="1" s="1"/>
  <c r="X28" i="1"/>
  <c r="Y28" i="1" s="1"/>
  <c r="AB32" i="1"/>
  <c r="AB34" i="1"/>
  <c r="AB35" i="1" s="1"/>
  <c r="D23" i="1"/>
  <c r="E23" i="1" s="1"/>
  <c r="V34" i="1"/>
  <c r="V32" i="1"/>
  <c r="X31" i="1"/>
  <c r="Y31" i="1" s="1"/>
  <c r="Y32" i="1" l="1"/>
  <c r="AM72" i="1"/>
  <c r="AN72" i="1" s="1"/>
  <c r="V35" i="1"/>
  <c r="Y35" i="1" s="1"/>
  <c r="X34" i="1"/>
  <c r="Y34" i="1" s="1"/>
  <c r="B34" i="1"/>
  <c r="B32" i="1"/>
  <c r="D31" i="1"/>
  <c r="E31" i="1" s="1"/>
  <c r="AA31" i="1"/>
  <c r="AC28" i="1"/>
  <c r="AD28" i="1" s="1"/>
  <c r="AF32" i="1"/>
  <c r="AI32" i="1" s="1"/>
  <c r="AH31" i="1"/>
  <c r="AI31" i="1" s="1"/>
  <c r="AF34" i="1"/>
  <c r="C32" i="1"/>
  <c r="C34" i="1"/>
  <c r="C35" i="1" s="1"/>
  <c r="L27" i="1"/>
  <c r="O27" i="1" s="1"/>
  <c r="N23" i="1"/>
  <c r="O23" i="1" s="1"/>
  <c r="L28" i="1"/>
  <c r="L25" i="1"/>
  <c r="O25" i="1" s="1"/>
  <c r="AK23" i="1"/>
  <c r="AM21" i="1"/>
  <c r="AN21" i="1" s="1"/>
  <c r="AC31" i="1" l="1"/>
  <c r="AD31" i="1" s="1"/>
  <c r="AA32" i="1"/>
  <c r="AD32" i="1" s="1"/>
  <c r="AA34" i="1"/>
  <c r="E32" i="1"/>
  <c r="AH34" i="1"/>
  <c r="AI34" i="1" s="1"/>
  <c r="AF35" i="1"/>
  <c r="AI35" i="1" s="1"/>
  <c r="AM23" i="1"/>
  <c r="AN23" i="1" s="1"/>
  <c r="AK28" i="1"/>
  <c r="AK27" i="1"/>
  <c r="AN27" i="1" s="1"/>
  <c r="AK25" i="1"/>
  <c r="AN25" i="1" s="1"/>
  <c r="L31" i="1"/>
  <c r="N28" i="1"/>
  <c r="O28" i="1" s="1"/>
  <c r="D34" i="1"/>
  <c r="E34" i="1" s="1"/>
  <c r="B35" i="1"/>
  <c r="E35" i="1" s="1"/>
  <c r="AK31" i="1" l="1"/>
  <c r="AM28" i="1"/>
  <c r="AN28" i="1" s="1"/>
  <c r="L34" i="1"/>
  <c r="L32" i="1"/>
  <c r="O32" i="1" s="1"/>
  <c r="N31" i="1"/>
  <c r="O31" i="1" s="1"/>
  <c r="AC34" i="1"/>
  <c r="AD34" i="1" s="1"/>
  <c r="AA35" i="1"/>
  <c r="AD35" i="1" s="1"/>
  <c r="L35" i="1" l="1"/>
  <c r="O35" i="1" s="1"/>
  <c r="N34" i="1"/>
  <c r="O34" i="1" s="1"/>
  <c r="AK34" i="1"/>
  <c r="AM31" i="1"/>
  <c r="AN31" i="1" s="1"/>
  <c r="AK32" i="1"/>
  <c r="AN32" i="1" s="1"/>
  <c r="AK35" i="1" l="1"/>
  <c r="AN35" i="1" s="1"/>
  <c r="AM34" i="1"/>
  <c r="AN34" i="1" s="1"/>
</calcChain>
</file>

<file path=xl/sharedStrings.xml><?xml version="1.0" encoding="utf-8"?>
<sst xmlns="http://schemas.openxmlformats.org/spreadsheetml/2006/main" count="112" uniqueCount="78">
  <si>
    <t>ARMM</t>
  </si>
  <si>
    <t>(In Thousand)</t>
  </si>
  <si>
    <t>BASELCO</t>
  </si>
  <si>
    <t>LASURECO</t>
  </si>
  <si>
    <t>SIASELCO</t>
  </si>
  <si>
    <t>SULECO</t>
  </si>
  <si>
    <t>TAWELCO</t>
  </si>
  <si>
    <t>T O T A L</t>
  </si>
  <si>
    <t>Inc. / (Dec.)</t>
  </si>
  <si>
    <t>Inc. / (Dec)</t>
  </si>
  <si>
    <t>June</t>
  </si>
  <si>
    <t>Amount</t>
  </si>
  <si>
    <t>Percent</t>
  </si>
  <si>
    <t>STATEMENT OF OPERATIONS</t>
  </si>
  <si>
    <t xml:space="preserve">  Total Bills</t>
  </si>
  <si>
    <t xml:space="preserve">  Less:  RFSC</t>
  </si>
  <si>
    <t xml:space="preserve">            Universal Charge</t>
  </si>
  <si>
    <t xml:space="preserve">            Value Added Tax</t>
  </si>
  <si>
    <t xml:space="preserve">            Other Taxes</t>
  </si>
  <si>
    <t xml:space="preserve">            Others</t>
  </si>
  <si>
    <t xml:space="preserve">  Net Operating Revenue</t>
  </si>
  <si>
    <t xml:space="preserve">  Add:  Other Revenue</t>
  </si>
  <si>
    <t xml:space="preserve">  Total </t>
  </si>
  <si>
    <t xml:space="preserve">  Power Cost</t>
  </si>
  <si>
    <t xml:space="preserve">  %</t>
  </si>
  <si>
    <t xml:space="preserve"> </t>
  </si>
  <si>
    <t xml:space="preserve">  Non-Power Cost</t>
  </si>
  <si>
    <t xml:space="preserve">  Operating Margin (Loss)</t>
  </si>
  <si>
    <t xml:space="preserve">  Depreciation Expenses</t>
  </si>
  <si>
    <t xml:space="preserve">  Interest Expenses</t>
  </si>
  <si>
    <t xml:space="preserve">  Net Operating Margin</t>
  </si>
  <si>
    <t xml:space="preserve">  Other Expenses</t>
  </si>
  <si>
    <t xml:space="preserve">  Net Margin (Loss)</t>
  </si>
  <si>
    <t>FINANCIAL DATA</t>
  </si>
  <si>
    <t xml:space="preserve">  Cash- General Fund</t>
  </si>
  <si>
    <t xml:space="preserve">  Sinking Fund-Loan Fund  </t>
  </si>
  <si>
    <t xml:space="preserve">  Sinking Fund-RF/RFSC</t>
  </si>
  <si>
    <t xml:space="preserve">  A/R - Energy Sales</t>
  </si>
  <si>
    <t xml:space="preserve">            Energy</t>
  </si>
  <si>
    <t xml:space="preserve">            RFSC</t>
  </si>
  <si>
    <t xml:space="preserve">            UC</t>
  </si>
  <si>
    <t xml:space="preserve">            VAT</t>
  </si>
  <si>
    <t xml:space="preserve">            FRANCHISE, BUSINESS, RPT &amp; OTHER TAXES</t>
  </si>
  <si>
    <t xml:space="preserve">    Amount</t>
  </si>
  <si>
    <t xml:space="preserve">    No. of Month's Sales</t>
  </si>
  <si>
    <t xml:space="preserve">  A/P - Power</t>
  </si>
  <si>
    <t xml:space="preserve">    No. of Month's Purchases</t>
  </si>
  <si>
    <t xml:space="preserve">  Ave. Monthly Power Payments</t>
  </si>
  <si>
    <t xml:space="preserve">  Advances to Officers &amp; Employees</t>
  </si>
  <si>
    <t xml:space="preserve">  Remittance to PSALM</t>
  </si>
  <si>
    <t xml:space="preserve">  Reinvestment Fund/RFSC</t>
  </si>
  <si>
    <t xml:space="preserve">  NEA Loan </t>
  </si>
  <si>
    <t xml:space="preserve">       Amount Due</t>
  </si>
  <si>
    <t xml:space="preserve">       Payment</t>
  </si>
  <si>
    <t xml:space="preserve">       No. of Quarters (Advance)/Arrears</t>
  </si>
  <si>
    <t xml:space="preserve">       Loan Amort. (Advance)/Arrears</t>
  </si>
  <si>
    <t xml:space="preserve">  Outstanding Loan</t>
  </si>
  <si>
    <t>STATISTICAL DATA</t>
  </si>
  <si>
    <t xml:space="preserve">  MWH Generated/Purchased</t>
  </si>
  <si>
    <t xml:space="preserve">  MWH Sales</t>
  </si>
  <si>
    <t xml:space="preserve">  MWH Coop Consumption</t>
  </si>
  <si>
    <t xml:space="preserve">  Systems Loss (%)</t>
  </si>
  <si>
    <t xml:space="preserve">  Average Systems Rate (P)</t>
  </si>
  <si>
    <t xml:space="preserve">  Average Power Cost (P)</t>
  </si>
  <si>
    <t xml:space="preserve">  Average Collection Period</t>
  </si>
  <si>
    <t xml:space="preserve">  Number of Consumers</t>
  </si>
  <si>
    <t xml:space="preserve">  Number of Employees-Actual</t>
  </si>
  <si>
    <t xml:space="preserve">  No. of Consumers per Employee</t>
  </si>
  <si>
    <t xml:space="preserve">  Non-Power Cost/Consumer</t>
  </si>
  <si>
    <t xml:space="preserve">  Peak Load</t>
  </si>
  <si>
    <t xml:space="preserve">  2022 Perf. Assessment Rating/Class</t>
  </si>
  <si>
    <t>D - Large</t>
  </si>
  <si>
    <t>D - Small</t>
  </si>
  <si>
    <t>D - Mega Large</t>
  </si>
  <si>
    <t>B - Large</t>
  </si>
  <si>
    <t>D - Medium</t>
  </si>
  <si>
    <t>*Average Collection Efficiency Includes outstanding power bills of member-consumer-owners</t>
  </si>
  <si>
    <t xml:space="preserve">  Average Collection Efficiency (%)*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</si>
</sst>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0_)"/>
    <numFmt numFmtId="166" formatCode="0.0000_)"/>
  </numFmts>
  <fonts count="13" x14ac:knownFonts="1">
    <font>
      <sz val="10"/>
      <name val="Arial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Bahnschrift Light"/>
      <family val="2"/>
    </font>
    <font>
      <b/>
      <sz val="11"/>
      <color theme="1"/>
      <name val="Bahnschrift Light"/>
      <family val="2"/>
    </font>
    <font>
      <sz val="11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/>
    <xf numFmtId="164" fontId="2" fillId="0" borderId="0" xfId="0" applyNumberFormat="1" applyFont="1" applyAlignment="1">
      <alignment horizontal="left"/>
    </xf>
    <xf numFmtId="164" fontId="2" fillId="0" borderId="0" xfId="1" applyNumberFormat="1" applyFont="1" applyFill="1"/>
    <xf numFmtId="164" fontId="2" fillId="0" borderId="0" xfId="1" applyNumberFormat="1" applyFont="1"/>
    <xf numFmtId="43" fontId="2" fillId="0" borderId="0" xfId="1" applyNumberFormat="1" applyFont="1"/>
    <xf numFmtId="43" fontId="2" fillId="0" borderId="0" xfId="1" applyNumberFormat="1" applyFont="1" applyFill="1"/>
    <xf numFmtId="164" fontId="2" fillId="0" borderId="0" xfId="0" applyNumberFormat="1" applyFont="1"/>
    <xf numFmtId="164" fontId="9" fillId="0" borderId="0" xfId="0" applyNumberFormat="1" applyFont="1"/>
    <xf numFmtId="0" fontId="2" fillId="0" borderId="0" xfId="0" applyFont="1" applyAlignment="1">
      <alignment horizontal="left"/>
    </xf>
    <xf numFmtId="43" fontId="2" fillId="0" borderId="0" xfId="1" applyFont="1" applyFill="1"/>
    <xf numFmtId="165" fontId="2" fillId="0" borderId="0" xfId="0" applyNumberFormat="1" applyFont="1"/>
    <xf numFmtId="164" fontId="10" fillId="0" borderId="0" xfId="0" applyNumberFormat="1" applyFont="1"/>
    <xf numFmtId="164" fontId="2" fillId="0" borderId="0" xfId="1" applyNumberFormat="1" applyFont="1" applyAlignment="1">
      <alignment horizontal="right"/>
    </xf>
    <xf numFmtId="37" fontId="2" fillId="0" borderId="0" xfId="0" applyNumberFormat="1" applyFont="1"/>
    <xf numFmtId="39" fontId="2" fillId="0" borderId="0" xfId="0" applyNumberFormat="1" applyFont="1"/>
    <xf numFmtId="164" fontId="11" fillId="0" borderId="0" xfId="0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43" fontId="2" fillId="0" borderId="0" xfId="1" applyFont="1" applyFill="1" applyAlignment="1">
      <alignment horizontal="center"/>
    </xf>
    <xf numFmtId="43" fontId="2" fillId="0" borderId="0" xfId="1" applyNumberFormat="1" applyFont="1" applyFill="1" applyAlignment="1">
      <alignment horizontal="center"/>
    </xf>
    <xf numFmtId="164" fontId="2" fillId="0" borderId="0" xfId="1" applyNumberFormat="1" applyFont="1" applyFill="1" applyAlignment="1">
      <alignment horizontal="left"/>
    </xf>
    <xf numFmtId="164" fontId="12" fillId="0" borderId="0" xfId="1" applyNumberFormat="1" applyFont="1" applyFill="1"/>
    <xf numFmtId="166" fontId="2" fillId="0" borderId="0" xfId="0" applyNumberFormat="1" applyFont="1"/>
    <xf numFmtId="164" fontId="1" fillId="0" borderId="0" xfId="0" applyNumberFormat="1" applyFont="1" applyAlignment="1">
      <alignment horizontal="left"/>
    </xf>
    <xf numFmtId="164" fontId="7" fillId="0" borderId="0" xfId="1" applyNumberFormat="1" applyFont="1"/>
    <xf numFmtId="164" fontId="3" fillId="0" borderId="0" xfId="1" applyNumberFormat="1" applyFont="1" applyFill="1"/>
    <xf numFmtId="43" fontId="2" fillId="0" borderId="0" xfId="0" applyNumberFormat="1" applyFont="1" applyAlignment="1">
      <alignment horizontal="left"/>
    </xf>
    <xf numFmtId="43" fontId="2" fillId="0" borderId="0" xfId="0" applyNumberFormat="1" applyFont="1"/>
    <xf numFmtId="43" fontId="11" fillId="0" borderId="0" xfId="0" applyNumberFormat="1" applyFont="1" applyAlignment="1">
      <alignment horizontal="left"/>
    </xf>
    <xf numFmtId="43" fontId="12" fillId="0" borderId="0" xfId="1" applyNumberFormat="1" applyFont="1" applyFill="1"/>
    <xf numFmtId="43" fontId="2" fillId="0" borderId="0" xfId="1" applyNumberFormat="1" applyFont="1" applyAlignment="1">
      <alignment horizontal="center"/>
    </xf>
    <xf numFmtId="43" fontId="2" fillId="0" borderId="0" xfId="1" applyNumberFormat="1" applyFont="1" applyAlignment="1">
      <alignment horizontal="right"/>
    </xf>
    <xf numFmtId="43" fontId="2" fillId="0" borderId="0" xfId="1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/>
  </cellXfs>
  <cellStyles count="2">
    <cellStyle name="Comma 13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SEPTEMBER%20with%20adjustme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01\abi\Balance%20Sheet\2009%20Balance%20Sheet\D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cd-guerrerooa\ABI\Financial%20Profile\2014%20Financial%20Profile\MARCH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Users\sagunjgd\Desktop\Consolidated%20Financial%20Profile%20as%20of%20June%2030,%202023_juve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y%20Drive\ALL%20FILES\AAA\USB%201\MARCH%202020%20FILES%20(KPS%20&amp;%20FP)\TREASURY\2023\EC%20Financial%20Profile%20063023_MCS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ombrogbvjr\Downloads\March%202019%20Financial%20Profil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afileserver\ECFMSS\Users\Zac\Desktop\aa\USB%20Drive\000_JUVEE's%20FILE%20(desktop)\COLLECTION%20EFFICIENCY\2022\02_June%202022%20COLL%20EFF%20final_juv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s PROFITABILITY bos (outlook)"/>
      <sheetName val="Debt Service Ratio revised"/>
      <sheetName val="WORKING CAPITAL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REG6"/>
      <sheetName val="REG7"/>
      <sheetName val="REG8"/>
      <sheetName val="TOTAL VISAYAS"/>
      <sheetName val="REG9"/>
      <sheetName val="ARMM"/>
      <sheetName val="REG10"/>
      <sheetName val="CARAGA"/>
      <sheetName val="REG11"/>
      <sheetName val="REG12"/>
      <sheetName val="TOTAL MINDANAO"/>
      <sheetName val="SUMMARY ok"/>
      <sheetName val="executive summ ok"/>
      <sheetName val="ECs PROFITABILITY ok"/>
      <sheetName val="RESULTS OF OPERATIONS front) ok"/>
      <sheetName val="RESULTS OF OPERATIONS PER REGok"/>
      <sheetName val="TOP GROSSER OK"/>
      <sheetName val="TOP GAINERS OK"/>
      <sheetName val="TOP LOSERS OK"/>
      <sheetName val="TOP NO. OF CONSUMERS OK"/>
      <sheetName val="main"/>
      <sheetName val="main (2)"/>
      <sheetName val="main (3)"/>
      <sheetName val="Sheet1"/>
      <sheetName val="KPI"/>
      <sheetName val="Parameters"/>
    </sheetNames>
    <sheetDataSet>
      <sheetData sheetId="0" refreshError="1"/>
      <sheetData sheetId="1" refreshError="1">
        <row r="9">
          <cell r="B9" t="str">
            <v>INEC</v>
          </cell>
          <cell r="D9">
            <v>11960</v>
          </cell>
        </row>
        <row r="10">
          <cell r="B10" t="str">
            <v>ISECO</v>
          </cell>
          <cell r="D10">
            <v>97863.651599999983</v>
          </cell>
        </row>
        <row r="11">
          <cell r="B11" t="str">
            <v>LUELCO</v>
          </cell>
          <cell r="D11">
            <v>62594.862399999984</v>
          </cell>
        </row>
        <row r="12">
          <cell r="B12" t="str">
            <v>CENPELCO</v>
          </cell>
          <cell r="D12">
            <v>137720</v>
          </cell>
        </row>
        <row r="13">
          <cell r="B13" t="str">
            <v>PANELCO I</v>
          </cell>
          <cell r="D13">
            <v>16160.77919999999</v>
          </cell>
        </row>
        <row r="14">
          <cell r="B14" t="str">
            <v>PANELCO III</v>
          </cell>
          <cell r="D14">
            <v>146571.098</v>
          </cell>
        </row>
        <row r="15">
          <cell r="B15" t="str">
            <v>REGION I</v>
          </cell>
        </row>
        <row r="16">
          <cell r="B16" t="str">
            <v>ABRECO</v>
          </cell>
          <cell r="D16">
            <v>-52075.851599999995</v>
          </cell>
        </row>
        <row r="17">
          <cell r="B17" t="str">
            <v>BENECO</v>
          </cell>
          <cell r="D17">
            <v>7712.4835000000894</v>
          </cell>
        </row>
        <row r="18">
          <cell r="B18" t="str">
            <v>MOPRECO</v>
          </cell>
          <cell r="D18">
            <v>5622.4952000000048</v>
          </cell>
        </row>
        <row r="19">
          <cell r="B19" t="str">
            <v>IFELCO</v>
          </cell>
          <cell r="D19">
            <v>4763</v>
          </cell>
        </row>
        <row r="20">
          <cell r="B20" t="str">
            <v>KAELCO</v>
          </cell>
          <cell r="D20">
            <v>23902.310499999992</v>
          </cell>
        </row>
        <row r="21">
          <cell r="B21" t="str">
            <v>CAR</v>
          </cell>
        </row>
        <row r="22">
          <cell r="B22" t="str">
            <v>BATANELCO</v>
          </cell>
          <cell r="D22">
            <v>3423</v>
          </cell>
        </row>
        <row r="23">
          <cell r="B23" t="str">
            <v>CAGELCO I</v>
          </cell>
          <cell r="D23">
            <v>82509</v>
          </cell>
        </row>
        <row r="24">
          <cell r="B24" t="str">
            <v>CAGELCO II</v>
          </cell>
          <cell r="D24">
            <v>33459.601459200028</v>
          </cell>
        </row>
        <row r="25">
          <cell r="B25" t="str">
            <v>ISELCO I</v>
          </cell>
          <cell r="D25">
            <v>251665.51429209998</v>
          </cell>
        </row>
        <row r="26">
          <cell r="B26" t="str">
            <v>ISELCO II</v>
          </cell>
          <cell r="D26">
            <v>65080</v>
          </cell>
        </row>
        <row r="27">
          <cell r="B27" t="str">
            <v>NUVELCO</v>
          </cell>
          <cell r="D27">
            <v>0</v>
          </cell>
        </row>
        <row r="28">
          <cell r="B28" t="str">
            <v>QUIRELCO</v>
          </cell>
          <cell r="D28">
            <v>10771</v>
          </cell>
        </row>
        <row r="29">
          <cell r="B29" t="str">
            <v>REGION II</v>
          </cell>
        </row>
        <row r="30">
          <cell r="B30" t="str">
            <v>AURELCO</v>
          </cell>
          <cell r="D30">
            <v>26509</v>
          </cell>
        </row>
        <row r="31">
          <cell r="B31" t="str">
            <v>PENELCO</v>
          </cell>
          <cell r="D31">
            <v>122966</v>
          </cell>
        </row>
        <row r="32">
          <cell r="B32" t="str">
            <v>NEECO I</v>
          </cell>
          <cell r="D32">
            <v>114800.17079999996</v>
          </cell>
        </row>
        <row r="33">
          <cell r="B33" t="str">
            <v>NEECO II - Area I</v>
          </cell>
          <cell r="D33">
            <v>42601</v>
          </cell>
        </row>
        <row r="34">
          <cell r="B34" t="str">
            <v>NEECO II - Area II</v>
          </cell>
          <cell r="D34">
            <v>62162</v>
          </cell>
        </row>
        <row r="35">
          <cell r="B35" t="str">
            <v>PELCO I</v>
          </cell>
          <cell r="D35">
            <v>151111</v>
          </cell>
        </row>
        <row r="36">
          <cell r="B36" t="str">
            <v>PELCO II</v>
          </cell>
          <cell r="D36">
            <v>111100.16669999994</v>
          </cell>
        </row>
        <row r="37">
          <cell r="B37" t="str">
            <v>PELCO III</v>
          </cell>
          <cell r="D37">
            <v>-27459</v>
          </cell>
        </row>
        <row r="38">
          <cell r="B38" t="str">
            <v>PRESCO</v>
          </cell>
          <cell r="D38">
            <v>13662</v>
          </cell>
        </row>
        <row r="39">
          <cell r="B39" t="str">
            <v>SAJELCO</v>
          </cell>
          <cell r="D39">
            <v>20116.282799999986</v>
          </cell>
        </row>
        <row r="40">
          <cell r="B40" t="str">
            <v>TARELCO I</v>
          </cell>
          <cell r="D40">
            <v>119125</v>
          </cell>
        </row>
        <row r="41">
          <cell r="B41" t="str">
            <v>TARELCO II</v>
          </cell>
          <cell r="D41">
            <v>61077</v>
          </cell>
        </row>
        <row r="42">
          <cell r="B42" t="str">
            <v>ZAMECO I</v>
          </cell>
          <cell r="D42">
            <v>56876</v>
          </cell>
        </row>
        <row r="43">
          <cell r="B43" t="str">
            <v>ZAMECO II</v>
          </cell>
          <cell r="D43">
            <v>35227.535200000042</v>
          </cell>
        </row>
        <row r="44">
          <cell r="B44" t="str">
            <v>REGION III</v>
          </cell>
        </row>
        <row r="45">
          <cell r="B45" t="str">
            <v>BATELEC I</v>
          </cell>
          <cell r="D45">
            <v>233601</v>
          </cell>
        </row>
        <row r="46">
          <cell r="B46" t="str">
            <v>BATELEC II</v>
          </cell>
          <cell r="D46">
            <v>35572</v>
          </cell>
        </row>
        <row r="47">
          <cell r="B47" t="str">
            <v>BISELCO</v>
          </cell>
          <cell r="D47">
            <v>-897</v>
          </cell>
        </row>
        <row r="48">
          <cell r="B48" t="str">
            <v>FLECO</v>
          </cell>
          <cell r="D48">
            <v>34643</v>
          </cell>
        </row>
        <row r="49">
          <cell r="B49" t="str">
            <v>LUBELCO</v>
          </cell>
          <cell r="D49">
            <v>627</v>
          </cell>
        </row>
        <row r="50">
          <cell r="B50" t="str">
            <v>MARELCO</v>
          </cell>
          <cell r="D50">
            <v>4938</v>
          </cell>
        </row>
        <row r="51">
          <cell r="B51" t="str">
            <v>OMECO</v>
          </cell>
          <cell r="D51">
            <v>9649</v>
          </cell>
        </row>
        <row r="52">
          <cell r="B52" t="str">
            <v>ORMECO</v>
          </cell>
          <cell r="D52">
            <v>41334</v>
          </cell>
        </row>
        <row r="53">
          <cell r="B53" t="str">
            <v>PALECO</v>
          </cell>
          <cell r="D53">
            <v>42669</v>
          </cell>
        </row>
        <row r="54">
          <cell r="B54" t="str">
            <v>QUEZELCO I</v>
          </cell>
          <cell r="D54">
            <v>29642.942599999951</v>
          </cell>
        </row>
        <row r="55">
          <cell r="B55" t="str">
            <v xml:space="preserve">QUEZELCO II </v>
          </cell>
          <cell r="D55">
            <v>13390</v>
          </cell>
        </row>
        <row r="56">
          <cell r="B56" t="str">
            <v>TIELCO</v>
          </cell>
          <cell r="D56">
            <v>4315</v>
          </cell>
        </row>
        <row r="57">
          <cell r="B57" t="str">
            <v>ROMELCO</v>
          </cell>
          <cell r="D57">
            <v>7089</v>
          </cell>
        </row>
        <row r="58">
          <cell r="B58" t="str">
            <v>REGION IV</v>
          </cell>
        </row>
        <row r="59">
          <cell r="B59" t="str">
            <v>ALECO</v>
          </cell>
          <cell r="D59">
            <v>0</v>
          </cell>
        </row>
        <row r="60">
          <cell r="B60" t="str">
            <v>CANORECO</v>
          </cell>
          <cell r="D60">
            <v>38582</v>
          </cell>
        </row>
        <row r="61">
          <cell r="B61" t="str">
            <v>CASURECO I</v>
          </cell>
          <cell r="D61">
            <v>371</v>
          </cell>
        </row>
        <row r="62">
          <cell r="B62" t="str">
            <v>CASURECO II</v>
          </cell>
          <cell r="D62">
            <v>99727.500100000063</v>
          </cell>
        </row>
        <row r="63">
          <cell r="B63" t="str">
            <v>CASURECO III</v>
          </cell>
          <cell r="D63">
            <v>22704</v>
          </cell>
        </row>
        <row r="64">
          <cell r="B64" t="str">
            <v>CASURECO IV</v>
          </cell>
          <cell r="D64">
            <v>14270</v>
          </cell>
        </row>
        <row r="65">
          <cell r="B65" t="str">
            <v>FICELCO</v>
          </cell>
          <cell r="D65">
            <v>-5018.0596999999834</v>
          </cell>
        </row>
        <row r="66">
          <cell r="B66" t="str">
            <v>MASELCO</v>
          </cell>
          <cell r="D66">
            <v>10504</v>
          </cell>
        </row>
        <row r="67">
          <cell r="B67" t="str">
            <v>SORECO I</v>
          </cell>
          <cell r="D67">
            <v>20179</v>
          </cell>
        </row>
        <row r="68">
          <cell r="B68" t="str">
            <v>SORECO II</v>
          </cell>
          <cell r="D68">
            <v>19637.282400000026</v>
          </cell>
        </row>
        <row r="69">
          <cell r="B69" t="str">
            <v>TISELCO</v>
          </cell>
          <cell r="D69">
            <v>11728.6014</v>
          </cell>
        </row>
        <row r="70">
          <cell r="B70" t="str">
            <v>REGION V</v>
          </cell>
        </row>
        <row r="71">
          <cell r="B71" t="str">
            <v>AKELCO</v>
          </cell>
          <cell r="D71">
            <v>68343</v>
          </cell>
        </row>
        <row r="72">
          <cell r="B72" t="str">
            <v>ANTECO</v>
          </cell>
          <cell r="D72">
            <v>45561.082599999965</v>
          </cell>
        </row>
        <row r="73">
          <cell r="B73" t="str">
            <v>CAPELCO</v>
          </cell>
          <cell r="D73">
            <v>26895.635299999965</v>
          </cell>
        </row>
        <row r="74">
          <cell r="B74" t="str">
            <v>CENECO</v>
          </cell>
          <cell r="D74">
            <v>-98770.103999999817</v>
          </cell>
        </row>
        <row r="75">
          <cell r="B75" t="str">
            <v>GUIMELCO</v>
          </cell>
          <cell r="D75">
            <v>5825.9418000000005</v>
          </cell>
        </row>
        <row r="76">
          <cell r="B76" t="str">
            <v>ILECO I</v>
          </cell>
          <cell r="D76">
            <v>54022.51640000008</v>
          </cell>
        </row>
        <row r="77">
          <cell r="B77" t="str">
            <v>ILECO II</v>
          </cell>
          <cell r="D77">
            <v>65842</v>
          </cell>
        </row>
        <row r="78">
          <cell r="B78" t="str">
            <v>ILECO III</v>
          </cell>
          <cell r="D78">
            <v>3028.3224000000046</v>
          </cell>
        </row>
        <row r="79">
          <cell r="B79" t="str">
            <v>NOCECO</v>
          </cell>
          <cell r="D79">
            <v>32519.346799999941</v>
          </cell>
        </row>
        <row r="80">
          <cell r="B80" t="str">
            <v>NONECO</v>
          </cell>
          <cell r="D80">
            <v>68861</v>
          </cell>
        </row>
        <row r="81">
          <cell r="B81" t="str">
            <v>REGION VI</v>
          </cell>
        </row>
        <row r="82">
          <cell r="B82" t="str">
            <v>BANELCO</v>
          </cell>
          <cell r="D82">
            <v>3287.0310999999929</v>
          </cell>
        </row>
        <row r="83">
          <cell r="B83" t="str">
            <v>BOHECO I</v>
          </cell>
          <cell r="D83">
            <v>44411</v>
          </cell>
        </row>
        <row r="84">
          <cell r="B84" t="str">
            <v>BOHECO II</v>
          </cell>
          <cell r="D84">
            <v>25987</v>
          </cell>
        </row>
        <row r="85">
          <cell r="B85" t="str">
            <v>CELCO</v>
          </cell>
          <cell r="D85">
            <v>-238</v>
          </cell>
        </row>
        <row r="86">
          <cell r="B86" t="str">
            <v>CEBECO I</v>
          </cell>
          <cell r="D86">
            <v>50342</v>
          </cell>
        </row>
        <row r="87">
          <cell r="B87" t="str">
            <v>CEBECO II</v>
          </cell>
          <cell r="D87">
            <v>84608</v>
          </cell>
        </row>
        <row r="88">
          <cell r="B88" t="str">
            <v>CEBECO III</v>
          </cell>
          <cell r="D88">
            <v>26670</v>
          </cell>
        </row>
        <row r="89">
          <cell r="B89" t="str">
            <v>NORECO I</v>
          </cell>
          <cell r="D89">
            <v>-4152.415800000017</v>
          </cell>
        </row>
        <row r="90">
          <cell r="B90" t="str">
            <v>NORECO II</v>
          </cell>
          <cell r="D90">
            <v>52678</v>
          </cell>
        </row>
        <row r="91">
          <cell r="B91" t="str">
            <v>PROSIELCO</v>
          </cell>
          <cell r="D91">
            <v>298</v>
          </cell>
        </row>
        <row r="92">
          <cell r="B92" t="str">
            <v>REGION VII</v>
          </cell>
        </row>
        <row r="93">
          <cell r="B93" t="str">
            <v>BILECO</v>
          </cell>
          <cell r="D93">
            <v>12958</v>
          </cell>
        </row>
        <row r="94">
          <cell r="B94" t="str">
            <v>ESAMELCO</v>
          </cell>
          <cell r="D94">
            <v>21303</v>
          </cell>
        </row>
        <row r="95">
          <cell r="B95" t="str">
            <v>NORSAMELCO</v>
          </cell>
          <cell r="D95">
            <v>33568</v>
          </cell>
        </row>
        <row r="96">
          <cell r="B96" t="str">
            <v>SAMELCO I</v>
          </cell>
          <cell r="D96">
            <v>17716.40400000001</v>
          </cell>
        </row>
        <row r="97">
          <cell r="B97" t="str">
            <v>SAMELCO II</v>
          </cell>
          <cell r="D97">
            <v>40141.033522300015</v>
          </cell>
        </row>
        <row r="98">
          <cell r="B98" t="str">
            <v>LEYECO I/DORELCO</v>
          </cell>
          <cell r="D98">
            <v>14497.398257255991</v>
          </cell>
        </row>
        <row r="99">
          <cell r="B99" t="str">
            <v>LEYECO II</v>
          </cell>
          <cell r="D99">
            <v>6794.4239999999991</v>
          </cell>
        </row>
        <row r="100">
          <cell r="B100" t="str">
            <v>LEYECO III</v>
          </cell>
          <cell r="D100">
            <v>31017</v>
          </cell>
        </row>
        <row r="101">
          <cell r="B101" t="str">
            <v>LEYECO IV</v>
          </cell>
          <cell r="D101">
            <v>23846</v>
          </cell>
        </row>
        <row r="102">
          <cell r="B102" t="str">
            <v>LEYECO V</v>
          </cell>
          <cell r="D102">
            <v>-56750.774038100033</v>
          </cell>
        </row>
        <row r="103">
          <cell r="B103" t="str">
            <v>SOLECO</v>
          </cell>
          <cell r="D103">
            <v>55650.907425599988</v>
          </cell>
        </row>
        <row r="104">
          <cell r="B104" t="str">
            <v>REGION VIII</v>
          </cell>
        </row>
        <row r="105">
          <cell r="B105" t="str">
            <v>ZAMCELCO</v>
          </cell>
          <cell r="D105">
            <v>-42984</v>
          </cell>
        </row>
        <row r="106">
          <cell r="B106" t="str">
            <v>ZANECO</v>
          </cell>
          <cell r="D106">
            <v>19576.756500000018</v>
          </cell>
        </row>
        <row r="107">
          <cell r="B107" t="str">
            <v>ZAMSURECO I</v>
          </cell>
          <cell r="D107">
            <v>45209.92614320002</v>
          </cell>
        </row>
        <row r="108">
          <cell r="B108" t="str">
            <v>ZAMSURECO II</v>
          </cell>
          <cell r="D108">
            <v>-34199.083657999989</v>
          </cell>
        </row>
        <row r="109">
          <cell r="B109" t="str">
            <v>REGION IX</v>
          </cell>
        </row>
        <row r="110">
          <cell r="B110" t="str">
            <v>BASELCO</v>
          </cell>
          <cell r="D110">
            <v>-33694</v>
          </cell>
        </row>
        <row r="111">
          <cell r="B111" t="str">
            <v>CASELCO</v>
          </cell>
          <cell r="D111">
            <v>0</v>
          </cell>
        </row>
        <row r="112">
          <cell r="B112" t="str">
            <v>MAGELCO</v>
          </cell>
          <cell r="D112">
            <v>-45364</v>
          </cell>
        </row>
        <row r="113">
          <cell r="B113" t="str">
            <v>SIASELCO</v>
          </cell>
          <cell r="D113">
            <v>1994</v>
          </cell>
        </row>
        <row r="114">
          <cell r="B114" t="str">
            <v>SULECO</v>
          </cell>
          <cell r="D114">
            <v>-6980.5339000000095</v>
          </cell>
        </row>
        <row r="115">
          <cell r="B115" t="str">
            <v>TAWELCO</v>
          </cell>
          <cell r="D115">
            <v>-67845</v>
          </cell>
        </row>
        <row r="116">
          <cell r="B116" t="str">
            <v>LASURECO</v>
          </cell>
          <cell r="D116">
            <v>-30048.70259999999</v>
          </cell>
        </row>
        <row r="117">
          <cell r="B117" t="str">
            <v>ARMM</v>
          </cell>
        </row>
        <row r="118">
          <cell r="B118" t="str">
            <v>FIBECO</v>
          </cell>
          <cell r="D118">
            <v>22160</v>
          </cell>
        </row>
        <row r="119">
          <cell r="B119" t="str">
            <v>BUSECO</v>
          </cell>
          <cell r="D119">
            <v>66200.051219200017</v>
          </cell>
        </row>
        <row r="120">
          <cell r="B120" t="str">
            <v>CAMELCO</v>
          </cell>
          <cell r="D120">
            <v>17370</v>
          </cell>
        </row>
        <row r="121">
          <cell r="B121" t="str">
            <v>LANECO</v>
          </cell>
          <cell r="D121">
            <v>29149.800817359996</v>
          </cell>
        </row>
        <row r="122">
          <cell r="B122" t="str">
            <v>MOELCI I</v>
          </cell>
          <cell r="D122">
            <v>4231.9807423999882</v>
          </cell>
        </row>
        <row r="123">
          <cell r="B123" t="str">
            <v>MOELCI II</v>
          </cell>
          <cell r="D123">
            <v>80453</v>
          </cell>
        </row>
        <row r="124">
          <cell r="B124" t="str">
            <v>MORESCO I</v>
          </cell>
          <cell r="D124">
            <v>39138</v>
          </cell>
        </row>
        <row r="125">
          <cell r="B125" t="str">
            <v>MORESCO II</v>
          </cell>
          <cell r="D125">
            <v>12317</v>
          </cell>
        </row>
        <row r="126">
          <cell r="B126" t="str">
            <v>REGION X</v>
          </cell>
        </row>
        <row r="127">
          <cell r="B127" t="str">
            <v>DANECO</v>
          </cell>
          <cell r="D127">
            <v>145584</v>
          </cell>
        </row>
        <row r="128">
          <cell r="B128" t="str">
            <v>DASURECO</v>
          </cell>
          <cell r="D128">
            <v>47006.620399999898</v>
          </cell>
        </row>
        <row r="129">
          <cell r="B129" t="str">
            <v>DORECO</v>
          </cell>
          <cell r="D129">
            <v>60767</v>
          </cell>
        </row>
        <row r="130">
          <cell r="B130" t="str">
            <v>REGION XI</v>
          </cell>
        </row>
        <row r="131">
          <cell r="B131" t="str">
            <v>COTELCO</v>
          </cell>
          <cell r="D131">
            <v>27585</v>
          </cell>
        </row>
        <row r="132">
          <cell r="B132" t="str">
            <v>COTELCO-PPALMA</v>
          </cell>
          <cell r="D132">
            <v>1570</v>
          </cell>
        </row>
        <row r="133">
          <cell r="B133" t="str">
            <v>SOCOTECO I</v>
          </cell>
          <cell r="D133">
            <v>27873.486400000053</v>
          </cell>
        </row>
        <row r="134">
          <cell r="B134" t="str">
            <v>SOCOTECO II</v>
          </cell>
          <cell r="D134">
            <v>111253</v>
          </cell>
        </row>
        <row r="135">
          <cell r="B135" t="str">
            <v>SUKELCO</v>
          </cell>
          <cell r="D135">
            <v>16197</v>
          </cell>
        </row>
        <row r="136">
          <cell r="B136" t="str">
            <v>REGION XII</v>
          </cell>
        </row>
        <row r="137">
          <cell r="B137" t="str">
            <v>ANECO</v>
          </cell>
          <cell r="D137">
            <v>43297</v>
          </cell>
        </row>
        <row r="138">
          <cell r="B138" t="str">
            <v>ASELCO</v>
          </cell>
          <cell r="D138">
            <v>60927</v>
          </cell>
        </row>
        <row r="139">
          <cell r="B139" t="str">
            <v>DIELCO</v>
          </cell>
          <cell r="D139">
            <v>3399.1143999999986</v>
          </cell>
        </row>
        <row r="140">
          <cell r="B140" t="str">
            <v>SIARELCO</v>
          </cell>
          <cell r="D140">
            <v>9183</v>
          </cell>
        </row>
        <row r="141">
          <cell r="B141" t="str">
            <v>SURNECO</v>
          </cell>
          <cell r="D141">
            <v>45679</v>
          </cell>
        </row>
        <row r="142">
          <cell r="B142" t="str">
            <v>SURSECO I</v>
          </cell>
          <cell r="D142">
            <v>15283</v>
          </cell>
        </row>
        <row r="143">
          <cell r="B143" t="str">
            <v>SURSECO II</v>
          </cell>
          <cell r="D143">
            <v>10066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2">
          <cell r="A2" t="str">
            <v>CENPELCO</v>
          </cell>
          <cell r="C2">
            <v>1918495</v>
          </cell>
          <cell r="D2">
            <v>200155.43299999999</v>
          </cell>
          <cell r="E2">
            <v>9.5850258533826569</v>
          </cell>
          <cell r="F2">
            <v>7.4266609145815359</v>
          </cell>
          <cell r="G2">
            <v>137720</v>
          </cell>
          <cell r="I2" t="e">
            <v>#REF!</v>
          </cell>
          <cell r="J2" t="e">
            <v>#REF!</v>
          </cell>
          <cell r="L2">
            <v>13.721726045388063</v>
          </cell>
        </row>
        <row r="3">
          <cell r="A3" t="str">
            <v>INEC</v>
          </cell>
          <cell r="C3">
            <v>1589382</v>
          </cell>
          <cell r="D3">
            <v>170673.84599999999</v>
          </cell>
          <cell r="E3">
            <v>9.3123934173253478</v>
          </cell>
          <cell r="F3">
            <v>0.85484624918339314</v>
          </cell>
          <cell r="G3">
            <v>11960</v>
          </cell>
          <cell r="I3" t="e">
            <v>#REF!</v>
          </cell>
          <cell r="J3" t="e">
            <v>#REF!</v>
          </cell>
          <cell r="L3">
            <v>11.29778326974334</v>
          </cell>
        </row>
        <row r="4">
          <cell r="A4" t="str">
            <v>ISECO</v>
          </cell>
          <cell r="C4">
            <v>1388688</v>
          </cell>
          <cell r="D4">
            <v>159790.674</v>
          </cell>
          <cell r="E4">
            <v>8.6906698947899805</v>
          </cell>
          <cell r="F4">
            <v>7.3450385093505117</v>
          </cell>
          <cell r="G4">
            <v>97863.651599999983</v>
          </cell>
          <cell r="I4" t="e">
            <v>#REF!</v>
          </cell>
          <cell r="J4" t="e">
            <v>#REF!</v>
          </cell>
          <cell r="L4">
            <v>9.9378956156590057</v>
          </cell>
        </row>
        <row r="5">
          <cell r="A5" t="str">
            <v>LUELCO</v>
          </cell>
          <cell r="C5">
            <v>1081899</v>
          </cell>
          <cell r="D5">
            <v>115632.253</v>
          </cell>
          <cell r="E5">
            <v>9.3563774114130602</v>
          </cell>
          <cell r="F5">
            <v>5.9867544768309058</v>
          </cell>
          <cell r="G5">
            <v>62594.862399999984</v>
          </cell>
          <cell r="I5" t="e">
            <v>#REF!</v>
          </cell>
          <cell r="J5" t="e">
            <v>#REF!</v>
          </cell>
          <cell r="L5">
            <v>11.222663404191104</v>
          </cell>
        </row>
        <row r="6">
          <cell r="A6" t="str">
            <v>PANELCO I</v>
          </cell>
          <cell r="C6">
            <v>560600</v>
          </cell>
          <cell r="D6">
            <v>63456.197</v>
          </cell>
          <cell r="E6">
            <v>8.834440551172646</v>
          </cell>
          <cell r="F6">
            <v>2.9891068997565968</v>
          </cell>
          <cell r="G6">
            <v>16160.77919999999</v>
          </cell>
          <cell r="I6" t="e">
            <v>#REF!</v>
          </cell>
          <cell r="J6" t="e">
            <v>#REF!</v>
          </cell>
          <cell r="L6">
            <v>13.738421713325183</v>
          </cell>
        </row>
        <row r="7">
          <cell r="A7" t="str">
            <v>PANELCO III</v>
          </cell>
          <cell r="C7">
            <v>1820458</v>
          </cell>
          <cell r="D7">
            <v>193140.09299999999</v>
          </cell>
          <cell r="E7">
            <v>9.4255831180530709</v>
          </cell>
          <cell r="F7">
            <v>8.1177634664365517</v>
          </cell>
          <cell r="G7">
            <v>146571.098</v>
          </cell>
          <cell r="I7" t="e">
            <v>#REF!</v>
          </cell>
          <cell r="J7" t="e">
            <v>#REF!</v>
          </cell>
          <cell r="L7">
            <v>15.525331376012582</v>
          </cell>
        </row>
        <row r="9">
          <cell r="C9">
            <v>8359522</v>
          </cell>
          <cell r="D9">
            <v>902848.49600000004</v>
          </cell>
          <cell r="G9">
            <v>472870.39119999995</v>
          </cell>
          <cell r="H9">
            <v>0</v>
          </cell>
          <cell r="I9" t="e">
            <v>#REF!</v>
          </cell>
          <cell r="J9" t="e">
            <v>#REF!</v>
          </cell>
          <cell r="K9">
            <v>0</v>
          </cell>
        </row>
        <row r="11">
          <cell r="A11" t="str">
            <v>ABRECO</v>
          </cell>
          <cell r="C11">
            <v>277536</v>
          </cell>
          <cell r="D11">
            <v>29142.255000000001</v>
          </cell>
          <cell r="E11">
            <v>9.523490889775001</v>
          </cell>
          <cell r="F11">
            <v>-18.46994463204415</v>
          </cell>
          <cell r="H11">
            <v>-52075.851599999995</v>
          </cell>
          <cell r="I11" t="e">
            <v>#REF!</v>
          </cell>
          <cell r="K11" t="e">
            <v>#REF!</v>
          </cell>
          <cell r="L11">
            <v>13.750084904014434</v>
          </cell>
        </row>
        <row r="12">
          <cell r="A12" t="str">
            <v>BENECO</v>
          </cell>
          <cell r="C12">
            <v>2082526</v>
          </cell>
          <cell r="D12">
            <v>266154.69900000002</v>
          </cell>
          <cell r="E12">
            <v>7.8244945808753119</v>
          </cell>
          <cell r="F12">
            <v>0.37935822351239962</v>
          </cell>
          <cell r="G12">
            <v>7712.4835000000894</v>
          </cell>
          <cell r="I12" t="e">
            <v>#REF!</v>
          </cell>
          <cell r="K12" t="e">
            <v>#REF!</v>
          </cell>
          <cell r="L12">
            <v>9.114928982500313</v>
          </cell>
        </row>
        <row r="13">
          <cell r="A13" t="str">
            <v>IFELCO</v>
          </cell>
          <cell r="C13">
            <v>131399</v>
          </cell>
          <cell r="D13">
            <v>11986.124</v>
          </cell>
          <cell r="E13">
            <v>10.962593078463064</v>
          </cell>
          <cell r="F13">
            <v>3.8025211761230726</v>
          </cell>
          <cell r="G13">
            <v>4763</v>
          </cell>
          <cell r="I13" t="e">
            <v>#REF!</v>
          </cell>
          <cell r="J13" t="e">
            <v>#REF!</v>
          </cell>
          <cell r="L13">
            <v>14.8762998307059</v>
          </cell>
        </row>
        <row r="14">
          <cell r="A14" t="str">
            <v>KAELCO</v>
          </cell>
          <cell r="C14">
            <v>210734</v>
          </cell>
          <cell r="D14">
            <v>18265.28</v>
          </cell>
          <cell r="E14">
            <v>11.537408679199006</v>
          </cell>
          <cell r="F14">
            <v>11.356186983456423</v>
          </cell>
          <cell r="G14">
            <v>23902.310499999992</v>
          </cell>
          <cell r="I14" t="e">
            <v>#REF!</v>
          </cell>
          <cell r="J14" t="e">
            <v>#REF!</v>
          </cell>
          <cell r="L14">
            <v>13.612189792021335</v>
          </cell>
        </row>
        <row r="15">
          <cell r="A15" t="str">
            <v>MOPRECO</v>
          </cell>
          <cell r="C15">
            <v>138699</v>
          </cell>
          <cell r="D15">
            <v>13333.749</v>
          </cell>
          <cell r="E15">
            <v>10.402100714510226</v>
          </cell>
          <cell r="F15">
            <v>4.0525848229035741</v>
          </cell>
          <cell r="G15">
            <v>5622.4952000000048</v>
          </cell>
          <cell r="I15" t="e">
            <v>#REF!</v>
          </cell>
          <cell r="J15" t="e">
            <v>#REF!</v>
          </cell>
          <cell r="L15">
            <v>11.122818551668891</v>
          </cell>
        </row>
        <row r="17">
          <cell r="C17">
            <v>2840894</v>
          </cell>
          <cell r="D17">
            <v>338882.10700000002</v>
          </cell>
          <cell r="G17">
            <v>42000.289200000087</v>
          </cell>
          <cell r="H17">
            <v>-52075.851599999995</v>
          </cell>
          <cell r="I17" t="e">
            <v>#REF!</v>
          </cell>
          <cell r="J17" t="e">
            <v>#REF!</v>
          </cell>
          <cell r="K17" t="e">
            <v>#REF!</v>
          </cell>
        </row>
        <row r="19">
          <cell r="A19" t="str">
            <v>BATANELCO</v>
          </cell>
          <cell r="C19">
            <v>47655</v>
          </cell>
          <cell r="D19">
            <v>4534.4350000000004</v>
          </cell>
          <cell r="E19">
            <v>10.509578370844437</v>
          </cell>
          <cell r="F19">
            <v>7</v>
          </cell>
          <cell r="G19">
            <v>3423</v>
          </cell>
          <cell r="I19" t="e">
            <v>#REF!</v>
          </cell>
          <cell r="J19" t="e">
            <v>#REF!</v>
          </cell>
          <cell r="L19">
            <v>6.0906130719054037</v>
          </cell>
        </row>
        <row r="20">
          <cell r="A20" t="str">
            <v>CAGELCO I</v>
          </cell>
          <cell r="C20">
            <v>1418672</v>
          </cell>
          <cell r="D20">
            <v>136424.78099999999</v>
          </cell>
          <cell r="E20">
            <v>10.398931848019606</v>
          </cell>
          <cell r="F20">
            <v>6</v>
          </cell>
          <cell r="G20">
            <v>82509</v>
          </cell>
          <cell r="I20" t="e">
            <v>#REF!</v>
          </cell>
          <cell r="K20" t="e">
            <v>#REF!</v>
          </cell>
          <cell r="L20">
            <v>12.111936932961488</v>
          </cell>
        </row>
        <row r="21">
          <cell r="A21" t="str">
            <v>CAGELCO II</v>
          </cell>
          <cell r="C21">
            <v>839738</v>
          </cell>
          <cell r="D21">
            <v>80895.044999999998</v>
          </cell>
          <cell r="E21">
            <v>10.380586351117056</v>
          </cell>
          <cell r="F21">
            <v>4</v>
          </cell>
          <cell r="G21">
            <v>33459.601459200028</v>
          </cell>
          <cell r="I21" t="e">
            <v>#REF!</v>
          </cell>
          <cell r="J21" t="e">
            <v>#REF!</v>
          </cell>
          <cell r="L21">
            <v>12.561853605938115</v>
          </cell>
        </row>
        <row r="22">
          <cell r="A22" t="str">
            <v>ISELCO I</v>
          </cell>
          <cell r="C22">
            <v>2315215</v>
          </cell>
          <cell r="D22">
            <v>215833.55300000001</v>
          </cell>
          <cell r="E22">
            <v>10.726853947495364</v>
          </cell>
          <cell r="F22">
            <v>12</v>
          </cell>
          <cell r="G22">
            <v>251665.51429209998</v>
          </cell>
          <cell r="I22" t="e">
            <v>#REF!</v>
          </cell>
          <cell r="K22" t="e">
            <v>#REF!</v>
          </cell>
          <cell r="L22">
            <v>13.948592206207422</v>
          </cell>
        </row>
        <row r="23">
          <cell r="A23" t="str">
            <v>ISELCO II</v>
          </cell>
          <cell r="C23">
            <v>979568</v>
          </cell>
          <cell r="D23">
            <v>110618.826</v>
          </cell>
          <cell r="E23">
            <v>8.8553461957732225</v>
          </cell>
          <cell r="F23">
            <v>6</v>
          </cell>
          <cell r="G23">
            <v>65080</v>
          </cell>
          <cell r="I23" t="e">
            <v>#REF!</v>
          </cell>
          <cell r="K23" t="e">
            <v>#REF!</v>
          </cell>
          <cell r="L23">
            <v>16.082862609883993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 t="e">
            <v>#DIV/0!</v>
          </cell>
          <cell r="F24">
            <v>0</v>
          </cell>
          <cell r="H24">
            <v>0</v>
          </cell>
          <cell r="I24" t="e">
            <v>#REF!</v>
          </cell>
          <cell r="J24" t="e">
            <v>#REF!</v>
          </cell>
          <cell r="L24">
            <v>0</v>
          </cell>
        </row>
        <row r="25">
          <cell r="A25" t="str">
            <v>QUIRELCO</v>
          </cell>
          <cell r="C25">
            <v>208330</v>
          </cell>
          <cell r="D25">
            <v>20965.967980000001</v>
          </cell>
          <cell r="E25">
            <v>9.9365791361854399</v>
          </cell>
          <cell r="F25">
            <v>5</v>
          </cell>
          <cell r="G25">
            <v>10771</v>
          </cell>
          <cell r="I25" t="e">
            <v>#REF!</v>
          </cell>
          <cell r="K25" t="e">
            <v>#REF!</v>
          </cell>
          <cell r="L25">
            <v>16.657523953890639</v>
          </cell>
        </row>
        <row r="27">
          <cell r="C27">
            <v>5809178</v>
          </cell>
          <cell r="D27">
            <v>569272.60797999997</v>
          </cell>
          <cell r="G27">
            <v>446908.11575130001</v>
          </cell>
          <cell r="H27">
            <v>0</v>
          </cell>
          <cell r="I27" t="e">
            <v>#REF!</v>
          </cell>
          <cell r="J27" t="e">
            <v>#REF!</v>
          </cell>
          <cell r="K27" t="e">
            <v>#REF!</v>
          </cell>
        </row>
        <row r="29">
          <cell r="A29" t="str">
            <v>AURELCO</v>
          </cell>
          <cell r="C29">
            <v>271784</v>
          </cell>
          <cell r="D29">
            <v>24380.202000000001</v>
          </cell>
          <cell r="E29">
            <v>11.147733722632815</v>
          </cell>
          <cell r="F29">
            <v>10.172841211730486</v>
          </cell>
          <cell r="G29">
            <v>26509</v>
          </cell>
          <cell r="I29" t="e">
            <v>#REF!</v>
          </cell>
          <cell r="J29" t="e">
            <v>#REF!</v>
          </cell>
          <cell r="L29">
            <v>10.615665923511679</v>
          </cell>
        </row>
        <row r="30">
          <cell r="A30" t="str">
            <v>NEECO I</v>
          </cell>
          <cell r="C30">
            <v>819866</v>
          </cell>
          <cell r="D30">
            <v>95358.334000000003</v>
          </cell>
          <cell r="E30">
            <v>8.5977382952181181</v>
          </cell>
          <cell r="F30">
            <v>13.893478674498287</v>
          </cell>
          <cell r="G30">
            <v>114800.17079999996</v>
          </cell>
          <cell r="I30" t="e">
            <v>#REF!</v>
          </cell>
          <cell r="J30" t="e">
            <v>#REF!</v>
          </cell>
          <cell r="L30">
            <v>12.44901048919486</v>
          </cell>
        </row>
        <row r="31">
          <cell r="A31" t="str">
            <v>NEECO II - Area I</v>
          </cell>
          <cell r="C31">
            <v>987329</v>
          </cell>
          <cell r="D31">
            <v>102458.16899999999</v>
          </cell>
          <cell r="E31">
            <v>9.6364107385131987</v>
          </cell>
          <cell r="F31">
            <v>4.3107382421303049</v>
          </cell>
          <cell r="G31">
            <v>42601</v>
          </cell>
          <cell r="I31" t="e">
            <v>#REF!</v>
          </cell>
          <cell r="J31" t="e">
            <v>#REF!</v>
          </cell>
          <cell r="L31">
            <v>11.447164812433583</v>
          </cell>
        </row>
        <row r="32">
          <cell r="A32" t="str">
            <v>NEECO II - Area II</v>
          </cell>
          <cell r="C32">
            <v>1081967</v>
          </cell>
          <cell r="D32">
            <v>116808.852</v>
          </cell>
          <cell r="E32">
            <v>9.2627140963597512</v>
          </cell>
          <cell r="F32">
            <v>5.8878856104743402</v>
          </cell>
          <cell r="G32">
            <v>62162</v>
          </cell>
          <cell r="I32" t="e">
            <v>#REF!</v>
          </cell>
          <cell r="J32" t="e">
            <v>#REF!</v>
          </cell>
          <cell r="L32">
            <v>9.6009195401660339</v>
          </cell>
        </row>
        <row r="33">
          <cell r="A33" t="str">
            <v>PELCO I</v>
          </cell>
          <cell r="C33">
            <v>1143664</v>
          </cell>
          <cell r="D33">
            <v>137277.80900000001</v>
          </cell>
          <cell r="E33">
            <v>8.3310187446246307</v>
          </cell>
          <cell r="F33">
            <v>14.745629571080762</v>
          </cell>
          <cell r="G33">
            <v>151111</v>
          </cell>
          <cell r="I33" t="e">
            <v>#REF!</v>
          </cell>
          <cell r="J33" t="e">
            <v>#REF!</v>
          </cell>
          <cell r="L33">
            <v>7.7879399102019535</v>
          </cell>
        </row>
        <row r="34">
          <cell r="A34" t="str">
            <v>PELCO II</v>
          </cell>
          <cell r="C34">
            <v>2445388</v>
          </cell>
          <cell r="D34">
            <v>256331.394</v>
          </cell>
          <cell r="E34">
            <v>9.5399473386392923</v>
          </cell>
          <cell r="F34">
            <v>4.6337645790501751</v>
          </cell>
          <cell r="G34">
            <v>111100.16669999994</v>
          </cell>
          <cell r="I34" t="e">
            <v>#REF!</v>
          </cell>
          <cell r="K34" t="e">
            <v>#REF!</v>
          </cell>
          <cell r="L34">
            <v>13.443215294834483</v>
          </cell>
        </row>
        <row r="35">
          <cell r="A35" t="str">
            <v>PELCO III</v>
          </cell>
          <cell r="C35">
            <v>968407</v>
          </cell>
          <cell r="D35">
            <v>101443.443</v>
          </cell>
          <cell r="F35">
            <v>-3.070978420725945</v>
          </cell>
          <cell r="H35">
            <v>-27459</v>
          </cell>
          <cell r="I35" t="e">
            <v>#REF!</v>
          </cell>
          <cell r="K35" t="e">
            <v>#REF!</v>
          </cell>
          <cell r="L35">
            <v>16.728710368716786</v>
          </cell>
        </row>
        <row r="36">
          <cell r="A36" t="str">
            <v>PENELCO</v>
          </cell>
          <cell r="C36">
            <v>2398959</v>
          </cell>
          <cell r="D36">
            <v>281296.90600000002</v>
          </cell>
          <cell r="E36">
            <v>8.5282096917198231</v>
          </cell>
          <cell r="F36">
            <v>5.7303163962654109</v>
          </cell>
          <cell r="G36">
            <v>122966</v>
          </cell>
          <cell r="I36" t="e">
            <v>#REF!</v>
          </cell>
          <cell r="J36" t="e">
            <v>#REF!</v>
          </cell>
          <cell r="L36">
            <v>7.8472037286711958</v>
          </cell>
        </row>
        <row r="37">
          <cell r="A37" t="str">
            <v>PRESCO</v>
          </cell>
          <cell r="C37">
            <v>234759</v>
          </cell>
          <cell r="D37">
            <v>25530.623</v>
          </cell>
          <cell r="E37">
            <v>9.1951927690914559</v>
          </cell>
          <cell r="F37">
            <v>6.1426817918178509</v>
          </cell>
          <cell r="G37">
            <v>13662</v>
          </cell>
          <cell r="I37" t="e">
            <v>#REF!</v>
          </cell>
          <cell r="J37" t="e">
            <v>#REF!</v>
          </cell>
          <cell r="L37">
            <v>9.2797836299239886</v>
          </cell>
        </row>
        <row r="38">
          <cell r="A38" t="str">
            <v>SAJELCO</v>
          </cell>
          <cell r="C38">
            <v>450038</v>
          </cell>
          <cell r="D38">
            <v>52152.856</v>
          </cell>
          <cell r="E38">
            <v>8.6292110253751009</v>
          </cell>
          <cell r="F38">
            <v>4.2835847146527914</v>
          </cell>
          <cell r="G38">
            <v>20116.282799999986</v>
          </cell>
          <cell r="I38" t="e">
            <v>#REF!</v>
          </cell>
          <cell r="J38" t="e">
            <v>#REF!</v>
          </cell>
          <cell r="L38">
            <v>10.183387213174123</v>
          </cell>
        </row>
        <row r="39">
          <cell r="A39" t="str">
            <v>TARELCO I</v>
          </cell>
          <cell r="C39">
            <v>1140486</v>
          </cell>
          <cell r="D39">
            <v>138244.677</v>
          </cell>
          <cell r="E39">
            <v>8.2497642929137882</v>
          </cell>
          <cell r="F39">
            <v>10.355237903169725</v>
          </cell>
          <cell r="G39">
            <v>119125</v>
          </cell>
          <cell r="I39" t="e">
            <v>#REF!</v>
          </cell>
          <cell r="J39" t="e">
            <v>#REF!</v>
          </cell>
          <cell r="L39">
            <v>8.4013798695651722</v>
          </cell>
        </row>
        <row r="40">
          <cell r="A40" t="str">
            <v>TARELCO II</v>
          </cell>
          <cell r="C40">
            <v>1224404</v>
          </cell>
          <cell r="D40">
            <v>148850.02299999999</v>
          </cell>
          <cell r="E40">
            <v>8.2257562029399232</v>
          </cell>
          <cell r="F40">
            <v>5.1216794030116075</v>
          </cell>
          <cell r="G40">
            <v>61077</v>
          </cell>
          <cell r="I40" t="e">
            <v>#REF!</v>
          </cell>
          <cell r="J40" t="e">
            <v>#REF!</v>
          </cell>
          <cell r="L40">
            <v>7.8681324262670191</v>
          </cell>
        </row>
        <row r="41">
          <cell r="A41" t="str">
            <v>ZAMECO I</v>
          </cell>
          <cell r="C41">
            <v>554679</v>
          </cell>
          <cell r="D41">
            <v>62488.231</v>
          </cell>
          <cell r="E41">
            <v>8.8765354871383693</v>
          </cell>
          <cell r="F41">
            <v>10.815909328617204</v>
          </cell>
          <cell r="G41">
            <v>56876</v>
          </cell>
          <cell r="I41" t="e">
            <v>#REF!</v>
          </cell>
          <cell r="J41" t="e">
            <v>#REF!</v>
          </cell>
          <cell r="L41">
            <v>12.214615796085402</v>
          </cell>
        </row>
        <row r="42">
          <cell r="A42" t="str">
            <v>ZAMECO II</v>
          </cell>
          <cell r="C42">
            <v>715094</v>
          </cell>
          <cell r="D42">
            <v>82401.623000000007</v>
          </cell>
          <cell r="E42">
            <v>8.6781543125673615</v>
          </cell>
          <cell r="F42">
            <v>4.5919797776615967</v>
          </cell>
          <cell r="G42">
            <v>35227.535200000042</v>
          </cell>
          <cell r="I42" t="e">
            <v>#REF!</v>
          </cell>
          <cell r="J42" t="e">
            <v>#REF!</v>
          </cell>
          <cell r="L42">
            <v>12.412164630764373</v>
          </cell>
        </row>
        <row r="44">
          <cell r="C44">
            <v>14436824</v>
          </cell>
          <cell r="D44">
            <v>1625023.1419999995</v>
          </cell>
          <cell r="G44">
            <v>937333.15549999988</v>
          </cell>
          <cell r="H44">
            <v>-27459</v>
          </cell>
          <cell r="I44" t="e">
            <v>#REF!</v>
          </cell>
          <cell r="J44" t="e">
            <v>#REF!</v>
          </cell>
          <cell r="K44" t="e">
            <v>#REF!</v>
          </cell>
        </row>
        <row r="46">
          <cell r="A46" t="str">
            <v>BATELEC I</v>
          </cell>
          <cell r="C46">
            <v>1805160</v>
          </cell>
          <cell r="D46">
            <v>197069.16099999999</v>
          </cell>
          <cell r="E46">
            <v>9.1600329084467962</v>
          </cell>
          <cell r="F46">
            <v>13.147154069803435</v>
          </cell>
          <cell r="G46">
            <v>233601</v>
          </cell>
          <cell r="I46" t="e">
            <v>#REF!</v>
          </cell>
          <cell r="J46" t="e">
            <v>#REF!</v>
          </cell>
          <cell r="L46">
            <v>11.64</v>
          </cell>
        </row>
        <row r="47">
          <cell r="A47" t="str">
            <v>BATELEC II</v>
          </cell>
          <cell r="C47">
            <v>4501959</v>
          </cell>
          <cell r="D47">
            <v>511126.80499999999</v>
          </cell>
          <cell r="E47">
            <v>8.8079102014616506</v>
          </cell>
          <cell r="F47">
            <v>0.87244737037024311</v>
          </cell>
          <cell r="G47">
            <v>35572</v>
          </cell>
          <cell r="I47" t="e">
            <v>#REF!</v>
          </cell>
          <cell r="J47" t="e">
            <v>#REF!</v>
          </cell>
          <cell r="L47">
            <v>10.69</v>
          </cell>
        </row>
        <row r="48">
          <cell r="A48" t="str">
            <v>BISELCO</v>
          </cell>
          <cell r="C48">
            <v>88239</v>
          </cell>
          <cell r="D48">
            <v>8099.2250000000004</v>
          </cell>
          <cell r="E48">
            <v>10.894746102250524</v>
          </cell>
          <cell r="F48">
            <v>-1.1481453037401121</v>
          </cell>
          <cell r="H48">
            <v>-897</v>
          </cell>
          <cell r="I48" t="e">
            <v>#REF!</v>
          </cell>
          <cell r="J48" t="e">
            <v>#REF!</v>
          </cell>
          <cell r="L48">
            <v>12.456475997678353</v>
          </cell>
        </row>
        <row r="49">
          <cell r="A49" t="str">
            <v>FLECO</v>
          </cell>
          <cell r="C49">
            <v>600054</v>
          </cell>
          <cell r="D49">
            <v>59850.014999999999</v>
          </cell>
          <cell r="E49">
            <v>10.02596239950817</v>
          </cell>
          <cell r="F49">
            <v>6.2535764507528375</v>
          </cell>
          <cell r="G49">
            <v>34643</v>
          </cell>
          <cell r="I49" t="e">
            <v>#REF!</v>
          </cell>
          <cell r="J49" t="e">
            <v>#REF!</v>
          </cell>
          <cell r="L49">
            <v>12.425192513448884</v>
          </cell>
        </row>
        <row r="50">
          <cell r="A50" t="str">
            <v>LUBELCO</v>
          </cell>
          <cell r="C50">
            <v>26919</v>
          </cell>
          <cell r="D50">
            <v>2259.2939999999999</v>
          </cell>
          <cell r="E50">
            <v>11.914783998895231</v>
          </cell>
          <cell r="F50">
            <v>2.4250628505124734</v>
          </cell>
          <cell r="G50">
            <v>627</v>
          </cell>
          <cell r="I50" t="e">
            <v>#REF!</v>
          </cell>
          <cell r="J50" t="e">
            <v>#REF!</v>
          </cell>
          <cell r="L50">
            <v>11.416109390983582</v>
          </cell>
        </row>
        <row r="51">
          <cell r="A51" t="str">
            <v>MARELCO</v>
          </cell>
          <cell r="C51">
            <v>272479</v>
          </cell>
          <cell r="D51">
            <v>26320.981</v>
          </cell>
          <cell r="E51">
            <v>10.352159746629505</v>
          </cell>
          <cell r="F51">
            <v>2.033814534895694</v>
          </cell>
          <cell r="G51">
            <v>4938</v>
          </cell>
          <cell r="I51" t="e">
            <v>#REF!</v>
          </cell>
          <cell r="K51" t="e">
            <v>#REF!</v>
          </cell>
          <cell r="L51">
            <v>9.2660616736576618</v>
          </cell>
        </row>
        <row r="52">
          <cell r="A52" t="str">
            <v>OMECO</v>
          </cell>
          <cell r="C52">
            <v>562851</v>
          </cell>
          <cell r="D52">
            <v>51980.110999999997</v>
          </cell>
          <cell r="E52">
            <v>10.828199270293979</v>
          </cell>
          <cell r="F52">
            <v>1.9255407039628341</v>
          </cell>
          <cell r="G52">
            <v>9649</v>
          </cell>
          <cell r="I52" t="e">
            <v>#REF!</v>
          </cell>
          <cell r="K52" t="e">
            <v>#REF!</v>
          </cell>
          <cell r="L52">
            <v>14.58</v>
          </cell>
        </row>
        <row r="53">
          <cell r="A53" t="str">
            <v>ORMECO</v>
          </cell>
          <cell r="C53">
            <v>1447310</v>
          </cell>
          <cell r="D53">
            <v>136324.565</v>
          </cell>
          <cell r="E53">
            <v>10.616648584207843</v>
          </cell>
          <cell r="F53">
            <v>3.2414501595865648</v>
          </cell>
          <cell r="G53">
            <v>41334</v>
          </cell>
          <cell r="I53" t="e">
            <v>#REF!</v>
          </cell>
          <cell r="J53" t="e">
            <v>#REF!</v>
          </cell>
          <cell r="L53">
            <v>11.402001813572525</v>
          </cell>
        </row>
        <row r="54">
          <cell r="A54" t="str">
            <v>PALECO</v>
          </cell>
          <cell r="C54">
            <v>1381682</v>
          </cell>
          <cell r="D54">
            <v>142394.174</v>
          </cell>
          <cell r="E54">
            <v>9.7032200207854018</v>
          </cell>
          <cell r="F54">
            <v>3.4202373461478341</v>
          </cell>
          <cell r="G54">
            <v>42669</v>
          </cell>
          <cell r="I54" t="e">
            <v>#REF!</v>
          </cell>
          <cell r="J54" t="e">
            <v>#REF!</v>
          </cell>
          <cell r="L54">
            <v>10.31</v>
          </cell>
        </row>
        <row r="55">
          <cell r="A55" t="str">
            <v>QUEZELCO I</v>
          </cell>
          <cell r="C55">
            <v>886923</v>
          </cell>
          <cell r="D55">
            <v>88018</v>
          </cell>
          <cell r="E55">
            <v>10.076609329909791</v>
          </cell>
          <cell r="F55">
            <v>3.3068364057370867</v>
          </cell>
          <cell r="G55">
            <v>29642.942599999951</v>
          </cell>
          <cell r="I55" t="e">
            <v>#REF!</v>
          </cell>
          <cell r="K55" t="e">
            <v>#REF!</v>
          </cell>
          <cell r="L55">
            <v>17.504549287895117</v>
          </cell>
        </row>
        <row r="56">
          <cell r="A56" t="str">
            <v xml:space="preserve">QUEZELCO II </v>
          </cell>
          <cell r="C56">
            <v>215447</v>
          </cell>
          <cell r="D56">
            <v>18492.972000000002</v>
          </cell>
          <cell r="E56">
            <v>11.650209603951165</v>
          </cell>
          <cell r="F56">
            <v>6.7558363059349436</v>
          </cell>
          <cell r="G56">
            <v>13390</v>
          </cell>
          <cell r="I56" t="e">
            <v>#REF!</v>
          </cell>
          <cell r="K56" t="e">
            <v>#REF!</v>
          </cell>
          <cell r="L56">
            <v>14.262679795698933</v>
          </cell>
        </row>
        <row r="57">
          <cell r="A57" t="str">
            <v>ROMELCO</v>
          </cell>
          <cell r="C57">
            <v>99825</v>
          </cell>
          <cell r="D57">
            <v>9419.9439999999995</v>
          </cell>
          <cell r="E57">
            <v>10.597196756159061</v>
          </cell>
          <cell r="F57">
            <v>6.6319895968790634</v>
          </cell>
          <cell r="G57">
            <v>7089</v>
          </cell>
          <cell r="I57" t="e">
            <v>#REF!</v>
          </cell>
          <cell r="J57" t="e">
            <v>#REF!</v>
          </cell>
          <cell r="L57">
            <v>10.963558738445066</v>
          </cell>
        </row>
        <row r="58">
          <cell r="A58" t="str">
            <v>TIELCO</v>
          </cell>
          <cell r="C58">
            <v>161796</v>
          </cell>
          <cell r="D58">
            <v>17712.688999999998</v>
          </cell>
          <cell r="E58">
            <v>9.1344685157629097</v>
          </cell>
          <cell r="F58">
            <v>2.6305040935886415</v>
          </cell>
          <cell r="G58">
            <v>4315</v>
          </cell>
          <cell r="I58" t="e">
            <v>#REF!</v>
          </cell>
          <cell r="J58" t="e">
            <v>#REF!</v>
          </cell>
          <cell r="L58">
            <v>8.9585162094283994</v>
          </cell>
        </row>
        <row r="60">
          <cell r="C60">
            <v>12050644</v>
          </cell>
          <cell r="D60">
            <v>1269067.9360000002</v>
          </cell>
          <cell r="G60">
            <v>457469.94259999995</v>
          </cell>
          <cell r="H60">
            <v>-897</v>
          </cell>
          <cell r="I60" t="e">
            <v>#REF!</v>
          </cell>
          <cell r="J60" t="e">
            <v>#REF!</v>
          </cell>
          <cell r="K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 t="e">
            <v>#DIV/0!</v>
          </cell>
          <cell r="F62">
            <v>0</v>
          </cell>
          <cell r="H62">
            <v>0</v>
          </cell>
          <cell r="I62" t="e">
            <v>#REF!</v>
          </cell>
          <cell r="J62" t="e">
            <v>#REF!</v>
          </cell>
          <cell r="L62">
            <v>0</v>
          </cell>
        </row>
        <row r="63">
          <cell r="A63" t="str">
            <v>CANORECO</v>
          </cell>
          <cell r="C63">
            <v>848767</v>
          </cell>
          <cell r="D63">
            <v>90501.001000000004</v>
          </cell>
          <cell r="E63">
            <v>9.3785371501029022</v>
          </cell>
          <cell r="F63">
            <v>4.8107591827370282</v>
          </cell>
          <cell r="G63">
            <v>38582</v>
          </cell>
          <cell r="I63" t="e">
            <v>#REF!</v>
          </cell>
          <cell r="J63" t="e">
            <v>#REF!</v>
          </cell>
          <cell r="L63">
            <v>10.612907868913508</v>
          </cell>
        </row>
        <row r="64">
          <cell r="A64" t="str">
            <v>CASURECO I</v>
          </cell>
          <cell r="C64">
            <v>394996</v>
          </cell>
          <cell r="D64">
            <v>35456.266000000003</v>
          </cell>
          <cell r="E64">
            <v>11.140372198245579</v>
          </cell>
          <cell r="F64">
            <v>0.10244317303231792</v>
          </cell>
          <cell r="G64">
            <v>371</v>
          </cell>
          <cell r="I64" t="e">
            <v>#REF!</v>
          </cell>
          <cell r="K64" t="e">
            <v>#REF!</v>
          </cell>
          <cell r="L64">
            <v>15.157647901014709</v>
          </cell>
        </row>
        <row r="65">
          <cell r="A65" t="str">
            <v>CASURECO II</v>
          </cell>
          <cell r="C65">
            <v>1567541</v>
          </cell>
          <cell r="D65">
            <v>168992.93700000001</v>
          </cell>
          <cell r="E65">
            <v>9.2757781942093818</v>
          </cell>
          <cell r="F65">
            <v>6.5851660739834452</v>
          </cell>
          <cell r="G65">
            <v>99727.500100000063</v>
          </cell>
          <cell r="I65" t="e">
            <v>#REF!</v>
          </cell>
          <cell r="J65" t="e">
            <v>#REF!</v>
          </cell>
          <cell r="L65">
            <v>14.745293668997331</v>
          </cell>
        </row>
        <row r="66">
          <cell r="A66" t="str">
            <v>CASURECO III</v>
          </cell>
          <cell r="C66">
            <v>571186</v>
          </cell>
          <cell r="D66">
            <v>49798.373</v>
          </cell>
          <cell r="E66">
            <v>11.469973125427209</v>
          </cell>
          <cell r="F66">
            <v>4.5696987750534381</v>
          </cell>
          <cell r="G66">
            <v>22704</v>
          </cell>
          <cell r="I66" t="e">
            <v>#REF!</v>
          </cell>
          <cell r="K66" t="e">
            <v>#REF!</v>
          </cell>
          <cell r="L66">
            <v>18.766505084636197</v>
          </cell>
        </row>
        <row r="67">
          <cell r="A67" t="str">
            <v>CASURECO IV</v>
          </cell>
          <cell r="C67">
            <v>322881</v>
          </cell>
          <cell r="D67">
            <v>27261.513999999999</v>
          </cell>
          <cell r="E67">
            <v>11.843839634145045</v>
          </cell>
          <cell r="F67">
            <v>4.6499957638440836</v>
          </cell>
          <cell r="G67">
            <v>14270</v>
          </cell>
          <cell r="I67" t="e">
            <v>#REF!</v>
          </cell>
          <cell r="K67" t="e">
            <v>#REF!</v>
          </cell>
          <cell r="L67">
            <v>13.028324069663363</v>
          </cell>
        </row>
        <row r="68">
          <cell r="A68" t="str">
            <v>FICELCO</v>
          </cell>
          <cell r="C68">
            <v>270949</v>
          </cell>
          <cell r="D68">
            <v>26179.307000000001</v>
          </cell>
          <cell r="E68">
            <v>10.349739204326532</v>
          </cell>
          <cell r="F68">
            <v>-1.9100341580194868</v>
          </cell>
          <cell r="H68">
            <v>-5018.0596999999834</v>
          </cell>
          <cell r="I68" t="e">
            <v>#REF!</v>
          </cell>
          <cell r="J68" t="e">
            <v>#REF!</v>
          </cell>
          <cell r="L68">
            <v>14.812875320796785</v>
          </cell>
        </row>
        <row r="69">
          <cell r="A69" t="str">
            <v>MASELCO</v>
          </cell>
          <cell r="C69">
            <v>399760</v>
          </cell>
          <cell r="D69">
            <v>47165.063000000002</v>
          </cell>
          <cell r="E69">
            <v>8.475765207819185</v>
          </cell>
          <cell r="F69">
            <v>2.9390039171796305</v>
          </cell>
          <cell r="G69">
            <v>10504</v>
          </cell>
          <cell r="I69" t="e">
            <v>#REF!</v>
          </cell>
          <cell r="K69" t="e">
            <v>#REF!</v>
          </cell>
          <cell r="L69">
            <v>20.228741118308797</v>
          </cell>
        </row>
        <row r="70">
          <cell r="A70" t="str">
            <v>SORECO I</v>
          </cell>
          <cell r="C70">
            <v>313744</v>
          </cell>
          <cell r="D70">
            <v>26564.445</v>
          </cell>
          <cell r="E70">
            <v>11.810674004294086</v>
          </cell>
          <cell r="F70">
            <v>6.9650006903216903</v>
          </cell>
          <cell r="G70">
            <v>20179</v>
          </cell>
          <cell r="I70" t="e">
            <v>#REF!</v>
          </cell>
          <cell r="K70" t="e">
            <v>#REF!</v>
          </cell>
          <cell r="L70">
            <v>12.999739836568548</v>
          </cell>
        </row>
        <row r="71">
          <cell r="A71" t="str">
            <v>SORECO II</v>
          </cell>
          <cell r="C71">
            <v>492624</v>
          </cell>
          <cell r="D71">
            <v>46338.605000000003</v>
          </cell>
          <cell r="E71">
            <v>10.630963103010977</v>
          </cell>
          <cell r="F71">
            <v>3.9921834882939691</v>
          </cell>
          <cell r="G71">
            <v>19637.282400000026</v>
          </cell>
          <cell r="I71" t="e">
            <v>#REF!</v>
          </cell>
          <cell r="K71" t="e">
            <v>#REF!</v>
          </cell>
          <cell r="L71">
            <v>15.887757104181985</v>
          </cell>
        </row>
        <row r="72">
          <cell r="A72" t="str">
            <v>TISELCO</v>
          </cell>
          <cell r="C72">
            <v>45426</v>
          </cell>
          <cell r="D72">
            <v>3901.7289999999998</v>
          </cell>
          <cell r="E72">
            <v>11.642530785710644</v>
          </cell>
          <cell r="F72">
            <v>26.385104317074166</v>
          </cell>
          <cell r="G72">
            <v>11728.6014</v>
          </cell>
          <cell r="I72" t="e">
            <v>#REF!</v>
          </cell>
          <cell r="J72" t="e">
            <v>#REF!</v>
          </cell>
          <cell r="L72">
            <v>17.18098551205383</v>
          </cell>
        </row>
        <row r="74">
          <cell r="C74">
            <v>5227874</v>
          </cell>
          <cell r="D74">
            <v>522159.24000000005</v>
          </cell>
          <cell r="G74">
            <v>237703.38390000007</v>
          </cell>
          <cell r="H74">
            <v>-5018.0596999999834</v>
          </cell>
          <cell r="I74" t="e">
            <v>#REF!</v>
          </cell>
          <cell r="J74" t="e">
            <v>#REF!</v>
          </cell>
          <cell r="K74" t="e">
            <v>#REF!</v>
          </cell>
        </row>
        <row r="76">
          <cell r="A76" t="str">
            <v>AKELCO</v>
          </cell>
          <cell r="C76">
            <v>1626536</v>
          </cell>
          <cell r="D76">
            <v>163169.39499999999</v>
          </cell>
          <cell r="E76">
            <v>9.9683889861821218</v>
          </cell>
          <cell r="F76">
            <v>4.3385439282095817</v>
          </cell>
          <cell r="G76">
            <v>68343</v>
          </cell>
          <cell r="I76" t="e">
            <v>#REF!</v>
          </cell>
          <cell r="J76" t="e">
            <v>#REF!</v>
          </cell>
          <cell r="L76">
            <v>10.761035088106844</v>
          </cell>
        </row>
        <row r="77">
          <cell r="A77" t="str">
            <v>ANTECO</v>
          </cell>
          <cell r="C77">
            <v>580245</v>
          </cell>
          <cell r="D77">
            <v>58234.601999999999</v>
          </cell>
          <cell r="E77">
            <v>9.9639214499997788</v>
          </cell>
          <cell r="F77">
            <v>8.1077176144770267</v>
          </cell>
          <cell r="G77">
            <v>45561.082599999965</v>
          </cell>
          <cell r="I77" t="e">
            <v>#REF!</v>
          </cell>
          <cell r="J77" t="e">
            <v>#REF!</v>
          </cell>
          <cell r="L77">
            <v>12.714610521027375</v>
          </cell>
        </row>
        <row r="78">
          <cell r="A78" t="str">
            <v>CAPELCO</v>
          </cell>
          <cell r="C78">
            <v>1110886</v>
          </cell>
          <cell r="D78">
            <v>97538.175000000003</v>
          </cell>
          <cell r="E78">
            <v>11.389243237327333</v>
          </cell>
          <cell r="F78">
            <v>2.4898002912613881</v>
          </cell>
          <cell r="G78">
            <v>26895.635299999965</v>
          </cell>
          <cell r="I78" t="e">
            <v>#REF!</v>
          </cell>
          <cell r="J78" t="e">
            <v>#REF!</v>
          </cell>
          <cell r="L78">
            <v>13.650124435729463</v>
          </cell>
        </row>
        <row r="79">
          <cell r="A79" t="str">
            <v>CENECO</v>
          </cell>
          <cell r="C79">
            <v>3957188</v>
          </cell>
          <cell r="D79">
            <v>452959.97399999999</v>
          </cell>
          <cell r="E79">
            <v>8.7362862662121223</v>
          </cell>
          <cell r="F79">
            <v>-2.6008799508346789</v>
          </cell>
          <cell r="H79">
            <v>-98770.103999999817</v>
          </cell>
          <cell r="I79" t="e">
            <v>#REF!</v>
          </cell>
          <cell r="J79" t="e">
            <v>#REF!</v>
          </cell>
          <cell r="L79">
            <v>14.525970649768938</v>
          </cell>
        </row>
        <row r="80">
          <cell r="A80" t="str">
            <v>GUIMELCO</v>
          </cell>
          <cell r="C80">
            <v>210518</v>
          </cell>
          <cell r="D80">
            <v>16074.153</v>
          </cell>
          <cell r="E80">
            <v>13.096677628986113</v>
          </cell>
          <cell r="F80">
            <v>2.8354781084209844</v>
          </cell>
          <cell r="G80">
            <v>5825.9418000000005</v>
          </cell>
          <cell r="I80" t="e">
            <v>#REF!</v>
          </cell>
          <cell r="J80" t="e">
            <v>#REF!</v>
          </cell>
          <cell r="L80">
            <v>12.611861632672394</v>
          </cell>
        </row>
        <row r="81">
          <cell r="A81" t="str">
            <v>ILECO I</v>
          </cell>
          <cell r="C81">
            <v>1478528</v>
          </cell>
          <cell r="D81">
            <v>139852.24197999999</v>
          </cell>
          <cell r="E81">
            <v>10.572072203257504</v>
          </cell>
          <cell r="F81">
            <v>3.7657571006286479</v>
          </cell>
          <cell r="G81">
            <v>54022.51640000008</v>
          </cell>
          <cell r="I81" t="e">
            <v>#REF!</v>
          </cell>
          <cell r="J81" t="e">
            <v>#REF!</v>
          </cell>
          <cell r="L81">
            <v>10.662625654259299</v>
          </cell>
        </row>
        <row r="82">
          <cell r="A82" t="str">
            <v>ILECO II</v>
          </cell>
          <cell r="C82">
            <v>913401</v>
          </cell>
          <cell r="D82">
            <v>92082.32</v>
          </cell>
          <cell r="E82">
            <v>9.919396036068596</v>
          </cell>
          <cell r="F82">
            <v>8.0424782393077621</v>
          </cell>
          <cell r="G82">
            <v>65842</v>
          </cell>
          <cell r="I82" t="e">
            <v>#REF!</v>
          </cell>
          <cell r="J82" t="e">
            <v>#REF!</v>
          </cell>
          <cell r="L82">
            <v>11.511906897322682</v>
          </cell>
        </row>
        <row r="83">
          <cell r="A83" t="str">
            <v>ILECO III</v>
          </cell>
          <cell r="C83">
            <v>370424</v>
          </cell>
          <cell r="D83">
            <v>36574.199999999997</v>
          </cell>
          <cell r="E83">
            <v>10.128013736459035</v>
          </cell>
          <cell r="F83">
            <v>0.84699950194347695</v>
          </cell>
          <cell r="G83">
            <v>3028.3224000000046</v>
          </cell>
          <cell r="I83" t="e">
            <v>#REF!</v>
          </cell>
          <cell r="J83" t="e">
            <v>#REF!</v>
          </cell>
          <cell r="L83">
            <v>13.223899290120459</v>
          </cell>
        </row>
        <row r="84">
          <cell r="A84" t="str">
            <v>NOCECO</v>
          </cell>
          <cell r="C84">
            <v>1257072</v>
          </cell>
          <cell r="D84">
            <v>133679.79300000001</v>
          </cell>
          <cell r="E84">
            <v>9.403605225510784</v>
          </cell>
          <cell r="F84">
            <v>2.6877195886836112</v>
          </cell>
          <cell r="G84">
            <v>32519.346799999941</v>
          </cell>
          <cell r="I84" t="e">
            <v>#REF!</v>
          </cell>
          <cell r="J84" t="e">
            <v>#REF!</v>
          </cell>
          <cell r="L84">
            <v>10.796909929022735</v>
          </cell>
        </row>
        <row r="85">
          <cell r="A85" t="str">
            <v>NONECO</v>
          </cell>
          <cell r="C85">
            <v>1193074</v>
          </cell>
          <cell r="D85">
            <v>111497.527</v>
          </cell>
          <cell r="E85">
            <v>10.700452575957133</v>
          </cell>
          <cell r="F85">
            <v>6.3029625141187609</v>
          </cell>
          <cell r="G85">
            <v>68861</v>
          </cell>
          <cell r="I85" t="e">
            <v>#REF!</v>
          </cell>
          <cell r="J85" t="e">
            <v>#REF!</v>
          </cell>
          <cell r="L85">
            <v>10.748450318587874</v>
          </cell>
        </row>
        <row r="87">
          <cell r="C87">
            <v>12697872</v>
          </cell>
          <cell r="D87">
            <v>1301662.3809800001</v>
          </cell>
          <cell r="G87">
            <v>370898.84529999999</v>
          </cell>
          <cell r="H87">
            <v>-98770.103999999817</v>
          </cell>
          <cell r="I87" t="e">
            <v>#REF!</v>
          </cell>
          <cell r="J87" t="e">
            <v>#REF!</v>
          </cell>
          <cell r="K87">
            <v>0</v>
          </cell>
        </row>
        <row r="89">
          <cell r="A89" t="str">
            <v>BANELCO</v>
          </cell>
          <cell r="C89">
            <v>121925</v>
          </cell>
          <cell r="D89">
            <v>11823.277</v>
          </cell>
          <cell r="E89">
            <v>10.312284825941234</v>
          </cell>
          <cell r="F89">
            <v>2.7806937163872862</v>
          </cell>
          <cell r="G89">
            <v>3287.0310999999929</v>
          </cell>
          <cell r="I89" t="e">
            <v>#REF!</v>
          </cell>
          <cell r="K89" t="e">
            <v>#REF!</v>
          </cell>
          <cell r="L89">
            <v>9.1923554703814876</v>
          </cell>
        </row>
        <row r="90">
          <cell r="A90" t="str">
            <v>BOHECO I</v>
          </cell>
          <cell r="C90">
            <v>804490</v>
          </cell>
          <cell r="D90">
            <v>93059.739000000001</v>
          </cell>
          <cell r="E90">
            <v>8.6448770289372927</v>
          </cell>
          <cell r="F90">
            <v>5.7375736074973069</v>
          </cell>
          <cell r="G90">
            <v>44411</v>
          </cell>
          <cell r="I90" t="e">
            <v>#REF!</v>
          </cell>
          <cell r="J90" t="e">
            <v>#REF!</v>
          </cell>
          <cell r="L90">
            <v>5.2916813655278228</v>
          </cell>
        </row>
        <row r="91">
          <cell r="A91" t="str">
            <v>BOHECO II</v>
          </cell>
          <cell r="C91">
            <v>524909</v>
          </cell>
          <cell r="D91">
            <v>58207.961000000003</v>
          </cell>
          <cell r="E91">
            <v>9.0178214626002777</v>
          </cell>
          <cell r="F91">
            <v>5.1361869242369442</v>
          </cell>
          <cell r="G91">
            <v>25987</v>
          </cell>
          <cell r="I91" t="e">
            <v>#REF!</v>
          </cell>
          <cell r="J91" t="e">
            <v>#REF!</v>
          </cell>
          <cell r="L91">
            <v>10.384502900928004</v>
          </cell>
        </row>
        <row r="92">
          <cell r="A92" t="str">
            <v>CELCO</v>
          </cell>
          <cell r="C92">
            <v>73778</v>
          </cell>
          <cell r="D92">
            <v>6361.9170000000004</v>
          </cell>
          <cell r="E92">
            <v>11.596819009113133</v>
          </cell>
          <cell r="F92">
            <v>-0.37250943012317855</v>
          </cell>
          <cell r="H92">
            <v>-238</v>
          </cell>
          <cell r="I92" t="e">
            <v>#REF!</v>
          </cell>
          <cell r="J92" t="e">
            <v>#REF!</v>
          </cell>
          <cell r="L92">
            <v>8.9799425630478051</v>
          </cell>
        </row>
        <row r="93">
          <cell r="A93" t="str">
            <v>CEBECO I</v>
          </cell>
          <cell r="C93">
            <v>978391</v>
          </cell>
          <cell r="D93">
            <v>115654.431</v>
          </cell>
          <cell r="E93">
            <v>8.4596067054274826</v>
          </cell>
          <cell r="F93">
            <v>5.3443599284474477</v>
          </cell>
          <cell r="G93">
            <v>50342</v>
          </cell>
          <cell r="I93" t="e">
            <v>#REF!</v>
          </cell>
          <cell r="J93" t="e">
            <v>#REF!</v>
          </cell>
          <cell r="L93">
            <v>10.173674584902743</v>
          </cell>
        </row>
        <row r="94">
          <cell r="A94" t="str">
            <v>CEBECO II</v>
          </cell>
          <cell r="C94">
            <v>1670799</v>
          </cell>
          <cell r="D94">
            <v>209709.723</v>
          </cell>
          <cell r="E94">
            <v>7.9671985452005005</v>
          </cell>
          <cell r="F94">
            <v>5.2797009700377222</v>
          </cell>
          <cell r="G94">
            <v>84608</v>
          </cell>
          <cell r="I94" t="e">
            <v>#REF!</v>
          </cell>
          <cell r="J94" t="e">
            <v>#REF!</v>
          </cell>
          <cell r="L94">
            <v>7.7264875187688391</v>
          </cell>
        </row>
        <row r="95">
          <cell r="A95" t="str">
            <v>CEBECO III</v>
          </cell>
          <cell r="C95">
            <v>613670</v>
          </cell>
          <cell r="D95">
            <v>102869.072</v>
          </cell>
          <cell r="E95">
            <v>5.9655442405468575</v>
          </cell>
          <cell r="F95">
            <v>4.5531525502434489</v>
          </cell>
          <cell r="G95">
            <v>26670</v>
          </cell>
          <cell r="I95" t="e">
            <v>#REF!</v>
          </cell>
          <cell r="J95" t="e">
            <v>#REF!</v>
          </cell>
          <cell r="L95">
            <v>6.9352643929028703</v>
          </cell>
        </row>
        <row r="96">
          <cell r="A96" t="str">
            <v>NORECO I</v>
          </cell>
          <cell r="C96">
            <v>357012</v>
          </cell>
          <cell r="D96">
            <v>37105.769999999997</v>
          </cell>
          <cell r="E96">
            <v>9.6214685748335107</v>
          </cell>
          <cell r="F96">
            <v>-1.2023804255097226</v>
          </cell>
          <cell r="H96">
            <v>-4152.415800000017</v>
          </cell>
          <cell r="I96" t="e">
            <v>#REF!</v>
          </cell>
          <cell r="J96" t="e">
            <v>#REF!</v>
          </cell>
          <cell r="L96">
            <v>13.413186025614646</v>
          </cell>
        </row>
        <row r="97">
          <cell r="A97" t="str">
            <v>NORECO II</v>
          </cell>
          <cell r="C97">
            <v>1720345</v>
          </cell>
          <cell r="D97">
            <v>172205.58100000001</v>
          </cell>
          <cell r="E97">
            <v>9.9900653045617602</v>
          </cell>
          <cell r="F97">
            <v>3.244482384403228</v>
          </cell>
          <cell r="G97">
            <v>52678</v>
          </cell>
          <cell r="I97" t="e">
            <v>#REF!</v>
          </cell>
          <cell r="J97" t="e">
            <v>#REF!</v>
          </cell>
          <cell r="L97">
            <v>15.298771186040669</v>
          </cell>
        </row>
        <row r="98">
          <cell r="A98" t="str">
            <v>PROSIELCO</v>
          </cell>
          <cell r="C98">
            <v>123121</v>
          </cell>
          <cell r="D98">
            <v>10977.704</v>
          </cell>
          <cell r="E98">
            <v>11.215551084270444</v>
          </cell>
          <cell r="F98">
            <v>0.27976754884196886</v>
          </cell>
          <cell r="G98">
            <v>298</v>
          </cell>
          <cell r="I98" t="e">
            <v>#REF!</v>
          </cell>
          <cell r="J98" t="e">
            <v>#REF!</v>
          </cell>
          <cell r="L98">
            <v>11.275098820043386</v>
          </cell>
        </row>
        <row r="100">
          <cell r="C100">
            <v>6988440</v>
          </cell>
          <cell r="D100">
            <v>817975.17500000005</v>
          </cell>
          <cell r="G100">
            <v>288281.03110000002</v>
          </cell>
          <cell r="H100">
            <v>-4390.415800000017</v>
          </cell>
          <cell r="I100" t="e">
            <v>#REF!</v>
          </cell>
          <cell r="J100" t="e">
            <v>#REF!</v>
          </cell>
          <cell r="K100" t="e">
            <v>#REF!</v>
          </cell>
        </row>
        <row r="102">
          <cell r="A102" t="str">
            <v>BILECO</v>
          </cell>
          <cell r="C102">
            <v>184778</v>
          </cell>
          <cell r="D102">
            <v>17955.102999999999</v>
          </cell>
          <cell r="E102">
            <v>10.291113339756391</v>
          </cell>
          <cell r="F102">
            <v>8</v>
          </cell>
          <cell r="G102">
            <v>12958</v>
          </cell>
          <cell r="I102" t="e">
            <v>#REF!</v>
          </cell>
          <cell r="K102" t="e">
            <v>#REF!</v>
          </cell>
          <cell r="L102">
            <v>16.280445510490775</v>
          </cell>
        </row>
        <row r="103">
          <cell r="A103" t="str">
            <v>LEYECO I/DORELCO</v>
          </cell>
          <cell r="C103">
            <v>204528</v>
          </cell>
          <cell r="D103">
            <v>10790.1589</v>
          </cell>
          <cell r="E103">
            <v>18.955049864928309</v>
          </cell>
          <cell r="F103">
            <v>7</v>
          </cell>
          <cell r="G103">
            <v>14497.398257255991</v>
          </cell>
          <cell r="I103" t="e">
            <v>#REF!</v>
          </cell>
          <cell r="J103" t="e">
            <v>#REF!</v>
          </cell>
          <cell r="L103">
            <v>14.452244759068082</v>
          </cell>
        </row>
        <row r="104">
          <cell r="A104" t="str">
            <v>LEYECO II</v>
          </cell>
          <cell r="C104">
            <v>645566.84600000002</v>
          </cell>
          <cell r="D104">
            <v>77970</v>
          </cell>
          <cell r="E104">
            <v>8.2796825189175323</v>
          </cell>
          <cell r="F104">
            <v>1</v>
          </cell>
          <cell r="G104">
            <v>6794.4239999999991</v>
          </cell>
          <cell r="I104" t="e">
            <v>#REF!</v>
          </cell>
          <cell r="J104" t="e">
            <v>#REF!</v>
          </cell>
          <cell r="L104">
            <v>6.1712983583795387</v>
          </cell>
        </row>
        <row r="105">
          <cell r="A105" t="str">
            <v>LEYECO III</v>
          </cell>
          <cell r="C105">
            <v>172445</v>
          </cell>
          <cell r="D105">
            <v>15175.91</v>
          </cell>
          <cell r="E105">
            <v>11.363074767839294</v>
          </cell>
          <cell r="F105">
            <v>19</v>
          </cell>
          <cell r="G105">
            <v>31017</v>
          </cell>
          <cell r="I105" t="e">
            <v>#REF!</v>
          </cell>
          <cell r="J105" t="e">
            <v>#REF!</v>
          </cell>
          <cell r="L105">
            <v>7.1233644156695668</v>
          </cell>
        </row>
        <row r="106">
          <cell r="A106" t="str">
            <v>LEYECO IV</v>
          </cell>
          <cell r="C106">
            <v>357479</v>
          </cell>
          <cell r="D106">
            <v>36780.767999999996</v>
          </cell>
          <cell r="E106">
            <v>9.7191825902058397</v>
          </cell>
          <cell r="F106">
            <v>7</v>
          </cell>
          <cell r="G106">
            <v>23846</v>
          </cell>
          <cell r="I106" t="e">
            <v>#REF!</v>
          </cell>
          <cell r="J106" t="e">
            <v>#REF!</v>
          </cell>
          <cell r="L106">
            <v>12.131548056904668</v>
          </cell>
        </row>
        <row r="107">
          <cell r="A107" t="str">
            <v>LEYECO V</v>
          </cell>
          <cell r="C107">
            <v>610581</v>
          </cell>
          <cell r="D107">
            <v>73508.667000000001</v>
          </cell>
          <cell r="E107">
            <v>8.3062450309430851</v>
          </cell>
          <cell r="F107">
            <v>-10</v>
          </cell>
          <cell r="H107">
            <v>-56750.774038100033</v>
          </cell>
          <cell r="I107" t="e">
            <v>#REF!</v>
          </cell>
          <cell r="J107" t="e">
            <v>#REF!</v>
          </cell>
          <cell r="L107">
            <v>13.317477765008819</v>
          </cell>
        </row>
        <row r="108">
          <cell r="A108" t="str">
            <v>SOLECO</v>
          </cell>
          <cell r="C108">
            <v>482600</v>
          </cell>
          <cell r="D108">
            <v>55474.156000000003</v>
          </cell>
          <cell r="E108">
            <v>8.6995465059441361</v>
          </cell>
          <cell r="F108">
            <v>12</v>
          </cell>
          <cell r="G108">
            <v>55650.907425599988</v>
          </cell>
          <cell r="I108" t="e">
            <v>#REF!</v>
          </cell>
          <cell r="J108" t="e">
            <v>#REF!</v>
          </cell>
          <cell r="L108">
            <v>12.313900876116097</v>
          </cell>
        </row>
        <row r="109">
          <cell r="A109" t="str">
            <v>SAMELCO I</v>
          </cell>
          <cell r="C109">
            <v>234269</v>
          </cell>
          <cell r="D109">
            <v>26289.513999999999</v>
          </cell>
          <cell r="E109">
            <v>8.9111194676326093</v>
          </cell>
          <cell r="F109">
            <v>8</v>
          </cell>
          <cell r="G109">
            <v>17716.40400000001</v>
          </cell>
          <cell r="I109" t="e">
            <v>#REF!</v>
          </cell>
          <cell r="K109" t="e">
            <v>#REF!</v>
          </cell>
          <cell r="L109">
            <v>16.649801019633458</v>
          </cell>
        </row>
        <row r="110">
          <cell r="A110" t="str">
            <v>SAMELCO II</v>
          </cell>
          <cell r="C110">
            <v>371492</v>
          </cell>
          <cell r="D110">
            <v>37992.438999999998</v>
          </cell>
          <cell r="E110">
            <v>9.7780508379575206</v>
          </cell>
          <cell r="F110">
            <v>12</v>
          </cell>
          <cell r="G110">
            <v>40141.033522300015</v>
          </cell>
          <cell r="I110" t="e">
            <v>#REF!</v>
          </cell>
          <cell r="J110" t="e">
            <v>#REF!</v>
          </cell>
          <cell r="L110">
            <v>12.972149903658824</v>
          </cell>
        </row>
        <row r="111">
          <cell r="A111" t="str">
            <v>ESAMELCO</v>
          </cell>
          <cell r="C111">
            <v>361965</v>
          </cell>
          <cell r="D111">
            <v>35712.881699999998</v>
          </cell>
          <cell r="E111">
            <v>10.135418447624181</v>
          </cell>
          <cell r="F111">
            <v>6</v>
          </cell>
          <cell r="G111">
            <v>21303</v>
          </cell>
          <cell r="I111" t="e">
            <v>#REF!</v>
          </cell>
          <cell r="J111" t="e">
            <v>#REF!</v>
          </cell>
          <cell r="L111">
            <v>13.778711120485823</v>
          </cell>
        </row>
        <row r="112">
          <cell r="A112" t="str">
            <v>NORSAMELCO</v>
          </cell>
          <cell r="C112">
            <v>413410</v>
          </cell>
          <cell r="D112">
            <v>40620.21</v>
          </cell>
          <cell r="E112">
            <v>10.177446153035644</v>
          </cell>
          <cell r="F112">
            <v>9</v>
          </cell>
          <cell r="G112">
            <v>33568</v>
          </cell>
          <cell r="I112" t="e">
            <v>#REF!</v>
          </cell>
          <cell r="K112" t="e">
            <v>#REF!</v>
          </cell>
          <cell r="L112">
            <v>20.495286225016628</v>
          </cell>
        </row>
        <row r="114">
          <cell r="C114">
            <v>4039113.8459999999</v>
          </cell>
          <cell r="D114">
            <v>428269.80760000012</v>
          </cell>
          <cell r="G114">
            <v>257492.167205156</v>
          </cell>
          <cell r="H114">
            <v>-56750.774038100033</v>
          </cell>
          <cell r="I114" t="e">
            <v>#REF!</v>
          </cell>
          <cell r="J114" t="e">
            <v>#REF!</v>
          </cell>
          <cell r="K114" t="e">
            <v>#REF!</v>
          </cell>
        </row>
        <row r="116">
          <cell r="A116" t="str">
            <v>ZAMCELCO</v>
          </cell>
          <cell r="C116">
            <v>2579968</v>
          </cell>
          <cell r="D116">
            <v>336869.05</v>
          </cell>
          <cell r="E116">
            <v>7.6586673664440239</v>
          </cell>
          <cell r="F116">
            <v>-1.8235921507136292</v>
          </cell>
          <cell r="H116">
            <v>-42984</v>
          </cell>
          <cell r="I116" t="e">
            <v>#REF!</v>
          </cell>
          <cell r="K116" t="e">
            <v>#REF!</v>
          </cell>
          <cell r="L116">
            <v>19.274116508270275</v>
          </cell>
        </row>
        <row r="117">
          <cell r="A117" t="str">
            <v>ZAMSURECO I</v>
          </cell>
          <cell r="C117">
            <v>906469</v>
          </cell>
          <cell r="D117">
            <v>119697.976</v>
          </cell>
          <cell r="E117">
            <v>7.5729684852816561</v>
          </cell>
          <cell r="F117">
            <v>5.0021442356448063</v>
          </cell>
          <cell r="G117">
            <v>45209.92614320002</v>
          </cell>
          <cell r="I117" t="e">
            <v>#REF!</v>
          </cell>
          <cell r="J117" t="e">
            <v>#REF!</v>
          </cell>
          <cell r="L117">
            <v>12.108788668521472</v>
          </cell>
        </row>
        <row r="118">
          <cell r="A118" t="str">
            <v>ZAMSURECO II</v>
          </cell>
          <cell r="C118">
            <v>486862</v>
          </cell>
          <cell r="D118">
            <v>65309.544999999998</v>
          </cell>
          <cell r="E118">
            <v>7.454683691334858</v>
          </cell>
          <cell r="F118">
            <v>-7.1637933192887555</v>
          </cell>
          <cell r="H118">
            <v>-34199.083657999989</v>
          </cell>
          <cell r="I118" t="e">
            <v>#REF!</v>
          </cell>
          <cell r="K118" t="e">
            <v>#REF!</v>
          </cell>
          <cell r="L118">
            <v>21.733279675691595</v>
          </cell>
        </row>
        <row r="119">
          <cell r="A119" t="str">
            <v>ZANECO</v>
          </cell>
          <cell r="C119">
            <v>912849</v>
          </cell>
          <cell r="D119">
            <v>117044.981</v>
          </cell>
          <cell r="E119">
            <v>7.7991298063434265</v>
          </cell>
          <cell r="F119">
            <v>2.22425795616966</v>
          </cell>
          <cell r="G119">
            <v>19576.756500000018</v>
          </cell>
          <cell r="I119" t="e">
            <v>#REF!</v>
          </cell>
          <cell r="K119" t="e">
            <v>#REF!</v>
          </cell>
          <cell r="L119">
            <v>12.25</v>
          </cell>
        </row>
        <row r="121">
          <cell r="C121">
            <v>4886148</v>
          </cell>
          <cell r="D121">
            <v>638921.55199999991</v>
          </cell>
          <cell r="G121">
            <v>64786.682643200038</v>
          </cell>
          <cell r="H121">
            <v>-77183.083657999989</v>
          </cell>
          <cell r="I121" t="e">
            <v>#REF!</v>
          </cell>
          <cell r="J121" t="e">
            <v>#REF!</v>
          </cell>
          <cell r="K121" t="e">
            <v>#REF!</v>
          </cell>
        </row>
        <row r="123">
          <cell r="A123" t="str">
            <v>BASELCO</v>
          </cell>
          <cell r="C123">
            <v>160205</v>
          </cell>
          <cell r="D123">
            <v>17544.357</v>
          </cell>
          <cell r="E123">
            <v>9.1314261332005504</v>
          </cell>
          <cell r="F123">
            <v>-23.409990967831583</v>
          </cell>
          <cell r="H123">
            <v>-33694</v>
          </cell>
          <cell r="I123" t="e">
            <v>#REF!</v>
          </cell>
          <cell r="K123" t="e">
            <v>#REF!</v>
          </cell>
          <cell r="L123">
            <v>32.563813304206256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F124">
            <v>0</v>
          </cell>
          <cell r="G124">
            <v>0</v>
          </cell>
          <cell r="H124">
            <v>0</v>
          </cell>
          <cell r="I124" t="e">
            <v>#REF!</v>
          </cell>
          <cell r="K124" t="e">
            <v>#REF!</v>
          </cell>
          <cell r="L124">
            <v>0</v>
          </cell>
        </row>
        <row r="125">
          <cell r="A125" t="str">
            <v>MAGELCO</v>
          </cell>
          <cell r="C125">
            <v>92989</v>
          </cell>
          <cell r="D125">
            <v>13235.299000000001</v>
          </cell>
          <cell r="E125">
            <v>7.0258329638038397</v>
          </cell>
          <cell r="F125">
            <v>-46.061836827943345</v>
          </cell>
          <cell r="H125">
            <v>-45364</v>
          </cell>
          <cell r="I125" t="e">
            <v>#REF!</v>
          </cell>
          <cell r="K125" t="e">
            <v>#REF!</v>
          </cell>
          <cell r="L125">
            <v>41.23066423822398</v>
          </cell>
        </row>
        <row r="126">
          <cell r="A126" t="str">
            <v>SIASELCO</v>
          </cell>
          <cell r="C126">
            <v>19349</v>
          </cell>
          <cell r="D126">
            <v>1767.2760000000001</v>
          </cell>
          <cell r="E126">
            <v>10.948487955474979</v>
          </cell>
          <cell r="F126">
            <v>11.20476511575635</v>
          </cell>
          <cell r="G126">
            <v>1994</v>
          </cell>
          <cell r="I126" t="e">
            <v>#REF!</v>
          </cell>
          <cell r="J126" t="e">
            <v>#REF!</v>
          </cell>
          <cell r="L126">
            <v>10.719743628260971</v>
          </cell>
        </row>
        <row r="127">
          <cell r="A127" t="str">
            <v>SULECO</v>
          </cell>
          <cell r="C127">
            <v>211296</v>
          </cell>
          <cell r="D127">
            <v>21373.420999999998</v>
          </cell>
          <cell r="E127">
            <v>9.8859232689048717</v>
          </cell>
          <cell r="F127">
            <v>-3.3150898751786131</v>
          </cell>
          <cell r="H127">
            <v>-6980.5339000000095</v>
          </cell>
          <cell r="I127" t="e">
            <v>#REF!</v>
          </cell>
          <cell r="K127" t="e">
            <v>#REF!</v>
          </cell>
          <cell r="L127">
            <v>31.089306480326862</v>
          </cell>
        </row>
        <row r="128">
          <cell r="A128" t="str">
            <v>TAWELCO</v>
          </cell>
          <cell r="C128">
            <v>88939</v>
          </cell>
          <cell r="D128">
            <v>9533.2839999999997</v>
          </cell>
          <cell r="E128">
            <v>9.3293140118347466</v>
          </cell>
          <cell r="F128">
            <v>-85.731073960347246</v>
          </cell>
          <cell r="H128">
            <v>-67845</v>
          </cell>
          <cell r="I128" t="e">
            <v>#REF!</v>
          </cell>
          <cell r="K128" t="e">
            <v>#REF!</v>
          </cell>
          <cell r="L128">
            <v>28.630976145556431</v>
          </cell>
        </row>
        <row r="129">
          <cell r="A129" t="str">
            <v>LASURECO</v>
          </cell>
          <cell r="C129">
            <v>236987</v>
          </cell>
          <cell r="D129">
            <v>38533.385999999999</v>
          </cell>
          <cell r="E129">
            <v>6.1501732549535095</v>
          </cell>
          <cell r="F129">
            <v>-13.246224638513146</v>
          </cell>
          <cell r="H129">
            <v>-30048.70259999999</v>
          </cell>
          <cell r="I129" t="e">
            <v>#REF!</v>
          </cell>
          <cell r="K129" t="e">
            <v>#REF!</v>
          </cell>
          <cell r="L129">
            <v>17.109117463933856</v>
          </cell>
        </row>
        <row r="131">
          <cell r="C131">
            <v>809765</v>
          </cell>
          <cell r="D131">
            <v>101987.023</v>
          </cell>
          <cell r="G131">
            <v>1994</v>
          </cell>
          <cell r="H131">
            <v>-183932.2365</v>
          </cell>
          <cell r="I131" t="e">
            <v>#REF!</v>
          </cell>
          <cell r="J131" t="e">
            <v>#REF!</v>
          </cell>
          <cell r="K131" t="e">
            <v>#REF!</v>
          </cell>
        </row>
        <row r="134">
          <cell r="A134" t="str">
            <v>BUSECO</v>
          </cell>
          <cell r="C134">
            <v>667051</v>
          </cell>
          <cell r="D134">
            <v>90959.504000000001</v>
          </cell>
          <cell r="E134">
            <v>7.3334942547619875</v>
          </cell>
          <cell r="F134">
            <v>10</v>
          </cell>
          <cell r="G134">
            <v>66200.051219200017</v>
          </cell>
          <cell r="I134" t="e">
            <v>#REF!</v>
          </cell>
          <cell r="J134" t="e">
            <v>#REF!</v>
          </cell>
          <cell r="L134">
            <v>11.097593666736312</v>
          </cell>
        </row>
        <row r="135">
          <cell r="A135" t="str">
            <v>CAMELCO</v>
          </cell>
          <cell r="C135">
            <v>134275</v>
          </cell>
          <cell r="D135">
            <v>11887.996999999999</v>
          </cell>
          <cell r="E135">
            <v>11.295006215092418</v>
          </cell>
          <cell r="F135">
            <v>13</v>
          </cell>
          <cell r="G135">
            <v>17370</v>
          </cell>
          <cell r="I135" t="e">
            <v>#REF!</v>
          </cell>
          <cell r="J135" t="e">
            <v>#REF!</v>
          </cell>
          <cell r="L135">
            <v>12.044759447202518</v>
          </cell>
        </row>
        <row r="136">
          <cell r="A136" t="str">
            <v>FIBECO</v>
          </cell>
          <cell r="C136">
            <v>818432</v>
          </cell>
          <cell r="D136">
            <v>103962.144</v>
          </cell>
          <cell r="E136">
            <v>7.8724040166005045</v>
          </cell>
          <cell r="F136">
            <v>3</v>
          </cell>
          <cell r="G136">
            <v>22160</v>
          </cell>
          <cell r="I136" t="e">
            <v>#REF!</v>
          </cell>
          <cell r="J136" t="e">
            <v>#REF!</v>
          </cell>
          <cell r="L136">
            <v>11.937681784249158</v>
          </cell>
        </row>
        <row r="137">
          <cell r="A137" t="str">
            <v>LANECO</v>
          </cell>
          <cell r="C137">
            <v>335926</v>
          </cell>
          <cell r="D137">
            <v>47667.988599999997</v>
          </cell>
          <cell r="E137">
            <v>7.0472031622496445</v>
          </cell>
          <cell r="F137">
            <v>9</v>
          </cell>
          <cell r="G137">
            <v>29149.800817359996</v>
          </cell>
          <cell r="I137" t="e">
            <v>#REF!</v>
          </cell>
          <cell r="J137" t="e">
            <v>#REF!</v>
          </cell>
          <cell r="L137">
            <v>15.365809037240608</v>
          </cell>
        </row>
        <row r="138">
          <cell r="A138" t="str">
            <v>MOELCI I</v>
          </cell>
          <cell r="C138">
            <v>275874</v>
          </cell>
          <cell r="D138">
            <v>32691.838</v>
          </cell>
          <cell r="E138">
            <v>8.4386200616802274</v>
          </cell>
          <cell r="F138">
            <v>2</v>
          </cell>
          <cell r="G138">
            <v>4231.9807423999882</v>
          </cell>
          <cell r="I138" t="e">
            <v>#REF!</v>
          </cell>
          <cell r="K138" t="e">
            <v>#REF!</v>
          </cell>
          <cell r="L138">
            <v>12.360178303755125</v>
          </cell>
        </row>
        <row r="139">
          <cell r="A139" t="str">
            <v>MOELCI II</v>
          </cell>
          <cell r="C139">
            <v>622746</v>
          </cell>
          <cell r="D139">
            <v>85660.498999999996</v>
          </cell>
          <cell r="E139">
            <v>7.2699319671252445</v>
          </cell>
          <cell r="F139">
            <v>14</v>
          </cell>
          <cell r="G139">
            <v>80453</v>
          </cell>
          <cell r="I139" t="e">
            <v>#REF!</v>
          </cell>
          <cell r="J139" t="e">
            <v>#REF!</v>
          </cell>
          <cell r="L139">
            <v>11.576493571393126</v>
          </cell>
        </row>
        <row r="140">
          <cell r="A140" t="str">
            <v>MORESCO I</v>
          </cell>
          <cell r="C140">
            <v>1137951</v>
          </cell>
          <cell r="D140">
            <v>222251.50899999999</v>
          </cell>
          <cell r="E140">
            <v>5.1201047188390518</v>
          </cell>
          <cell r="F140">
            <v>4</v>
          </cell>
          <cell r="G140">
            <v>39138</v>
          </cell>
          <cell r="I140" t="e">
            <v>#REF!</v>
          </cell>
          <cell r="J140" t="e">
            <v>#REF!</v>
          </cell>
          <cell r="L140">
            <v>2.7879360865195371</v>
          </cell>
        </row>
        <row r="141">
          <cell r="A141" t="str">
            <v>MORESCO II</v>
          </cell>
          <cell r="C141">
            <v>600053</v>
          </cell>
          <cell r="D141">
            <v>62833.626029999999</v>
          </cell>
          <cell r="E141">
            <v>9.5498706331782266</v>
          </cell>
          <cell r="F141">
            <v>2</v>
          </cell>
          <cell r="G141">
            <v>12317</v>
          </cell>
          <cell r="I141" t="e">
            <v>#REF!</v>
          </cell>
          <cell r="J141" t="e">
            <v>#REF!</v>
          </cell>
          <cell r="L141">
            <v>10.099576294222489</v>
          </cell>
        </row>
        <row r="143">
          <cell r="C143">
            <v>4592308</v>
          </cell>
          <cell r="D143">
            <v>657915.10563000001</v>
          </cell>
          <cell r="G143">
            <v>271019.83277896</v>
          </cell>
          <cell r="H143">
            <v>0</v>
          </cell>
          <cell r="I143" t="e">
            <v>#REF!</v>
          </cell>
          <cell r="J143" t="e">
            <v>#REF!</v>
          </cell>
          <cell r="K143" t="e">
            <v>#REF!</v>
          </cell>
        </row>
        <row r="145">
          <cell r="A145" t="str">
            <v>ANECO</v>
          </cell>
          <cell r="C145">
            <v>1659092</v>
          </cell>
          <cell r="D145">
            <v>198887.62599999999</v>
          </cell>
          <cell r="E145">
            <v>8.3418563204128144</v>
          </cell>
          <cell r="F145">
            <v>2.8088287669944294</v>
          </cell>
          <cell r="G145">
            <v>43297</v>
          </cell>
          <cell r="I145" t="e">
            <v>#REF!</v>
          </cell>
          <cell r="J145" t="e">
            <v>#REF!</v>
          </cell>
          <cell r="L145">
            <v>12.487903883642659</v>
          </cell>
        </row>
        <row r="146">
          <cell r="A146" t="str">
            <v>ASELCO</v>
          </cell>
          <cell r="C146">
            <v>1042418</v>
          </cell>
          <cell r="D146">
            <v>122084.18700000001</v>
          </cell>
          <cell r="E146">
            <v>8.5385177688900846</v>
          </cell>
          <cell r="F146">
            <v>5.9777068532637649</v>
          </cell>
          <cell r="G146">
            <v>60927</v>
          </cell>
          <cell r="I146" t="e">
            <v>#REF!</v>
          </cell>
          <cell r="K146" t="e">
            <v>#REF!</v>
          </cell>
          <cell r="L146">
            <v>8.19</v>
          </cell>
        </row>
        <row r="147">
          <cell r="A147" t="str">
            <v>DIELCO</v>
          </cell>
          <cell r="C147">
            <v>63067</v>
          </cell>
          <cell r="D147">
            <v>7991.5429999999997</v>
          </cell>
          <cell r="E147">
            <v>7.8917175318959059</v>
          </cell>
          <cell r="F147">
            <v>5.3034002666595317</v>
          </cell>
          <cell r="G147">
            <v>3399.1143999999986</v>
          </cell>
          <cell r="I147" t="e">
            <v>#REF!</v>
          </cell>
          <cell r="J147" t="e">
            <v>#REF!</v>
          </cell>
          <cell r="L147">
            <v>5.2579218399929868</v>
          </cell>
        </row>
        <row r="148">
          <cell r="A148" t="str">
            <v>SIARELCO</v>
          </cell>
          <cell r="C148">
            <v>99394</v>
          </cell>
          <cell r="D148">
            <v>12398.585999999999</v>
          </cell>
          <cell r="E148">
            <v>8.0165593076500823</v>
          </cell>
          <cell r="F148">
            <v>9.8674030774520762</v>
          </cell>
          <cell r="G148">
            <v>9183</v>
          </cell>
          <cell r="I148" t="e">
            <v>#REF!</v>
          </cell>
          <cell r="J148" t="e">
            <v>#REF!</v>
          </cell>
          <cell r="L148">
            <v>8.3681063063013799</v>
          </cell>
        </row>
        <row r="149">
          <cell r="A149" t="str">
            <v>SURNECO</v>
          </cell>
          <cell r="C149">
            <v>720841</v>
          </cell>
          <cell r="D149">
            <v>92554.981</v>
          </cell>
          <cell r="E149">
            <v>7.7882464261972029</v>
          </cell>
          <cell r="F149">
            <v>6.8573187116725594</v>
          </cell>
          <cell r="G149">
            <v>45679</v>
          </cell>
          <cell r="I149" t="e">
            <v>#REF!</v>
          </cell>
          <cell r="J149" t="e">
            <v>#REF!</v>
          </cell>
          <cell r="L149">
            <v>10.969641283768514</v>
          </cell>
        </row>
        <row r="150">
          <cell r="A150" t="str">
            <v>SURSECO I</v>
          </cell>
          <cell r="C150">
            <v>286375</v>
          </cell>
          <cell r="D150">
            <v>34760.057000000001</v>
          </cell>
          <cell r="E150">
            <v>8.2386228538117763</v>
          </cell>
          <cell r="F150">
            <v>5.8052213945750069</v>
          </cell>
          <cell r="G150">
            <v>15283</v>
          </cell>
          <cell r="I150" t="e">
            <v>#REF!</v>
          </cell>
          <cell r="J150" t="e">
            <v>#REF!</v>
          </cell>
          <cell r="L150">
            <v>11.143392620162087</v>
          </cell>
        </row>
        <row r="151">
          <cell r="A151" t="str">
            <v>SURSECO II</v>
          </cell>
          <cell r="C151">
            <v>340284</v>
          </cell>
          <cell r="D151">
            <v>41649.069000000003</v>
          </cell>
          <cell r="E151">
            <v>8.1702666631035612</v>
          </cell>
          <cell r="F151">
            <v>3.1800289380737858</v>
          </cell>
          <cell r="G151">
            <v>10066</v>
          </cell>
          <cell r="I151" t="e">
            <v>#REF!</v>
          </cell>
          <cell r="J151" t="e">
            <v>#REF!</v>
          </cell>
          <cell r="L151">
            <v>13.570813753890377</v>
          </cell>
        </row>
        <row r="153">
          <cell r="C153">
            <v>4211471</v>
          </cell>
          <cell r="D153">
            <v>510326.049</v>
          </cell>
          <cell r="G153">
            <v>187834.11439999999</v>
          </cell>
          <cell r="H153">
            <v>0</v>
          </cell>
          <cell r="I153" t="e">
            <v>#REF!</v>
          </cell>
          <cell r="J153" t="e">
            <v>#REF!</v>
          </cell>
          <cell r="K153" t="e">
            <v>#REF!</v>
          </cell>
        </row>
        <row r="155">
          <cell r="A155" t="str">
            <v>DANECO</v>
          </cell>
          <cell r="C155">
            <v>2347284</v>
          </cell>
          <cell r="D155">
            <v>262558.141</v>
          </cell>
          <cell r="E155">
            <v>8.940054157376137</v>
          </cell>
          <cell r="F155">
            <v>6.7505101693052652</v>
          </cell>
          <cell r="G155">
            <v>145584</v>
          </cell>
          <cell r="I155" t="e">
            <v>#REF!</v>
          </cell>
          <cell r="J155" t="e">
            <v>#REF!</v>
          </cell>
          <cell r="L155">
            <v>16.484288423158702</v>
          </cell>
        </row>
        <row r="156">
          <cell r="A156" t="str">
            <v>DASURECO</v>
          </cell>
          <cell r="C156">
            <v>1323454</v>
          </cell>
          <cell r="D156">
            <v>175356.609</v>
          </cell>
          <cell r="E156">
            <v>7.5472148300951689</v>
          </cell>
          <cell r="F156">
            <v>3.6648888730122198</v>
          </cell>
          <cell r="G156">
            <v>47006.620399999898</v>
          </cell>
          <cell r="I156" t="e">
            <v>#REF!</v>
          </cell>
          <cell r="J156" t="e">
            <v>#REF!</v>
          </cell>
          <cell r="L156">
            <v>9.2336749670649123</v>
          </cell>
        </row>
        <row r="157">
          <cell r="A157" t="str">
            <v>DORECO</v>
          </cell>
          <cell r="C157">
            <v>553226</v>
          </cell>
          <cell r="D157">
            <v>61418.671999999999</v>
          </cell>
          <cell r="E157">
            <v>9.0074562341562849</v>
          </cell>
          <cell r="F157">
            <v>11.887291101403971</v>
          </cell>
          <cell r="G157">
            <v>60767</v>
          </cell>
          <cell r="I157" t="e">
            <v>#REF!</v>
          </cell>
          <cell r="J157" t="e">
            <v>#REF!</v>
          </cell>
          <cell r="L157">
            <v>8.7448864012706871</v>
          </cell>
        </row>
        <row r="159">
          <cell r="C159">
            <v>4223964</v>
          </cell>
          <cell r="D159">
            <v>499333.42200000002</v>
          </cell>
          <cell r="G159">
            <v>253357.6203999999</v>
          </cell>
          <cell r="H159">
            <v>0</v>
          </cell>
          <cell r="I159" t="e">
            <v>#REF!</v>
          </cell>
          <cell r="J159" t="e">
            <v>#REF!</v>
          </cell>
          <cell r="K159">
            <v>0</v>
          </cell>
        </row>
        <row r="161">
          <cell r="A161" t="str">
            <v>COTELCO</v>
          </cell>
          <cell r="C161">
            <v>851808</v>
          </cell>
          <cell r="D161">
            <v>113217.329</v>
          </cell>
          <cell r="E161">
            <v>7.5236539099063187</v>
          </cell>
          <cell r="F161">
            <v>3.2711942794122879</v>
          </cell>
          <cell r="G161">
            <v>27585</v>
          </cell>
          <cell r="I161" t="e">
            <v>#REF!</v>
          </cell>
          <cell r="J161" t="e">
            <v>#REF!</v>
          </cell>
          <cell r="L161">
            <v>12.94</v>
          </cell>
        </row>
        <row r="162">
          <cell r="A162" t="str">
            <v>COTELCO-PPALMA</v>
          </cell>
          <cell r="C162">
            <v>244277</v>
          </cell>
          <cell r="D162">
            <v>38988.112000000001</v>
          </cell>
          <cell r="E162">
            <v>6.265422649857987</v>
          </cell>
          <cell r="F162">
            <v>0.64030669467158796</v>
          </cell>
          <cell r="G162">
            <v>1570</v>
          </cell>
          <cell r="L162">
            <v>23.356931655217441</v>
          </cell>
        </row>
        <row r="163">
          <cell r="A163" t="str">
            <v>SOCOTECO I</v>
          </cell>
          <cell r="C163">
            <v>1048797</v>
          </cell>
          <cell r="D163">
            <v>137963.81</v>
          </cell>
          <cell r="E163">
            <v>7.6019718504439684</v>
          </cell>
          <cell r="F163">
            <v>2.7277967816592472</v>
          </cell>
          <cell r="G163">
            <v>27873.486400000053</v>
          </cell>
          <cell r="I163" t="e">
            <v>#REF!</v>
          </cell>
          <cell r="J163" t="e">
            <v>#REF!</v>
          </cell>
          <cell r="L163">
            <v>14.45</v>
          </cell>
        </row>
        <row r="164">
          <cell r="A164" t="str">
            <v>SOCOTECO II</v>
          </cell>
          <cell r="C164">
            <v>3820773</v>
          </cell>
          <cell r="D164">
            <v>533256.31900000002</v>
          </cell>
          <cell r="E164">
            <v>7.1649840121256956</v>
          </cell>
          <cell r="F164">
            <v>3.0273164060342244</v>
          </cell>
          <cell r="G164">
            <v>111253</v>
          </cell>
          <cell r="I164" t="e">
            <v>#REF!</v>
          </cell>
          <cell r="J164" t="e">
            <v>#REF!</v>
          </cell>
          <cell r="L164">
            <v>12.665044090089694</v>
          </cell>
        </row>
        <row r="165">
          <cell r="A165" t="str">
            <v>SUKELCO</v>
          </cell>
          <cell r="C165">
            <v>685650</v>
          </cell>
          <cell r="D165">
            <v>95813.483999999997</v>
          </cell>
          <cell r="E165">
            <v>7.1560908900880804</v>
          </cell>
          <cell r="F165">
            <v>2.4013094007919857</v>
          </cell>
          <cell r="G165">
            <v>16197</v>
          </cell>
          <cell r="I165" t="e">
            <v>#REF!</v>
          </cell>
          <cell r="J165" t="e">
            <v>#REF!</v>
          </cell>
          <cell r="L165">
            <v>14.016753356240427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1"/>
      <sheetName val="Debt to Equity Ratio"/>
      <sheetName val="Current Ratio"/>
      <sheetName val="CAR"/>
      <sheetName val="REG2"/>
      <sheetName val="REG3"/>
      <sheetName val="REG4"/>
      <sheetName val="REG5"/>
      <sheetName val="REG6"/>
      <sheetName val="REG7"/>
      <sheetName val="REG 8"/>
      <sheetName val="REG9"/>
      <sheetName val="ARMM"/>
      <sheetName val="REG10"/>
      <sheetName val="CARAGA"/>
      <sheetName val="sched of ale"/>
      <sheetName val="REG11"/>
      <sheetName val="REG12"/>
      <sheetName val="Acid Test final"/>
      <sheetName val="SUMMARY BS"/>
      <sheetName val="SUM-LUZVIMIN"/>
      <sheetName val="sum-2006-2009"/>
      <sheetName val="SUM-REGIONAL"/>
      <sheetName val="TOP 10 ASSETS"/>
      <sheetName val="LOWEST 10 ASSETS"/>
      <sheetName val="main"/>
      <sheetName val="main (2)"/>
      <sheetName val="main (3)"/>
      <sheetName val="Total Ave. Assets"/>
      <sheetName val="Acid Test"/>
      <sheetName val="UTILITY &amp; DEP"/>
      <sheetName val="PROFITABILITY RATIO"/>
    </sheetNames>
    <sheetDataSet>
      <sheetData sheetId="0"/>
      <sheetData sheetId="1"/>
      <sheetData sheetId="2"/>
      <sheetData sheetId="3">
        <row r="19">
          <cell r="J19">
            <v>159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>
        <row r="142">
          <cell r="G142">
            <v>70997995</v>
          </cell>
        </row>
      </sheetData>
      <sheetData sheetId="29" refreshError="1">
        <row r="104">
          <cell r="B104" t="str">
            <v>REGION IX</v>
          </cell>
        </row>
        <row r="105">
          <cell r="A105">
            <v>88</v>
          </cell>
          <cell r="B105" t="str">
            <v>ZAMCELCO</v>
          </cell>
          <cell r="D105">
            <v>59521</v>
          </cell>
          <cell r="E105">
            <v>169664</v>
          </cell>
          <cell r="F105">
            <v>616222</v>
          </cell>
          <cell r="G105">
            <v>0.37191953549207918</v>
          </cell>
        </row>
        <row r="106">
          <cell r="A106">
            <v>89</v>
          </cell>
          <cell r="B106" t="str">
            <v>ZANECO</v>
          </cell>
          <cell r="D106">
            <v>30221</v>
          </cell>
          <cell r="E106">
            <v>68399</v>
          </cell>
          <cell r="F106">
            <v>90702</v>
          </cell>
          <cell r="G106">
            <v>1.0872968622522106</v>
          </cell>
        </row>
        <row r="107">
          <cell r="A107">
            <v>90</v>
          </cell>
          <cell r="B107" t="str">
            <v>ZAMSURECO I</v>
          </cell>
          <cell r="D107">
            <v>60892</v>
          </cell>
          <cell r="E107">
            <v>75785</v>
          </cell>
          <cell r="F107">
            <v>69703</v>
          </cell>
          <cell r="G107">
            <v>1.9608481700931093</v>
          </cell>
        </row>
        <row r="108">
          <cell r="A108">
            <v>91</v>
          </cell>
          <cell r="B108" t="str">
            <v>ZAMSURECO II</v>
          </cell>
          <cell r="D108">
            <v>27974</v>
          </cell>
          <cell r="E108">
            <v>113703</v>
          </cell>
          <cell r="F108">
            <v>57724</v>
          </cell>
          <cell r="G108">
            <v>2.4543863904095349</v>
          </cell>
        </row>
        <row r="109">
          <cell r="B109" t="str">
            <v>ARMM</v>
          </cell>
        </row>
        <row r="110">
          <cell r="A110">
            <v>92</v>
          </cell>
          <cell r="B110" t="str">
            <v>BASELCO</v>
          </cell>
          <cell r="D110">
            <v>4072</v>
          </cell>
          <cell r="E110">
            <v>87572</v>
          </cell>
          <cell r="F110">
            <v>222359</v>
          </cell>
          <cell r="G110">
            <v>0.4121443251678592</v>
          </cell>
        </row>
        <row r="111">
          <cell r="A111">
            <v>93</v>
          </cell>
          <cell r="B111" t="str">
            <v>CASELCO</v>
          </cell>
          <cell r="D111">
            <v>-185</v>
          </cell>
          <cell r="E111">
            <v>1153</v>
          </cell>
          <cell r="F111">
            <v>2756</v>
          </cell>
          <cell r="G111">
            <v>0.35123367198838895</v>
          </cell>
        </row>
        <row r="112">
          <cell r="A112">
            <v>94</v>
          </cell>
          <cell r="B112" t="str">
            <v>MAGELCO</v>
          </cell>
          <cell r="D112">
            <v>8438</v>
          </cell>
          <cell r="E112">
            <v>89682</v>
          </cell>
          <cell r="F112">
            <v>81095</v>
          </cell>
          <cell r="G112">
            <v>1.2099389604784512</v>
          </cell>
        </row>
        <row r="113">
          <cell r="A113">
            <v>95</v>
          </cell>
          <cell r="B113" t="str">
            <v>SIASELCO</v>
          </cell>
          <cell r="D113">
            <v>1619</v>
          </cell>
          <cell r="E113">
            <v>4264</v>
          </cell>
          <cell r="F113">
            <v>7473</v>
          </cell>
          <cell r="G113">
            <v>0.78723404255319152</v>
          </cell>
        </row>
        <row r="114">
          <cell r="A114">
            <v>96</v>
          </cell>
          <cell r="B114" t="str">
            <v>SULECO</v>
          </cell>
          <cell r="D114">
            <v>5638</v>
          </cell>
          <cell r="E114">
            <v>119052</v>
          </cell>
          <cell r="F114">
            <v>221590</v>
          </cell>
          <cell r="G114">
            <v>0.56270589828060835</v>
          </cell>
        </row>
        <row r="115">
          <cell r="A115">
            <v>97</v>
          </cell>
          <cell r="B115" t="str">
            <v>TAWELCO</v>
          </cell>
          <cell r="D115">
            <v>5913</v>
          </cell>
          <cell r="E115">
            <v>88508</v>
          </cell>
          <cell r="F115">
            <v>244511</v>
          </cell>
          <cell r="G115">
            <v>0.38616258573233925</v>
          </cell>
        </row>
        <row r="116">
          <cell r="B116" t="str">
            <v>REGION X</v>
          </cell>
        </row>
        <row r="117">
          <cell r="A117">
            <v>98</v>
          </cell>
          <cell r="B117" t="str">
            <v>FIBECO</v>
          </cell>
          <cell r="D117">
            <v>9967</v>
          </cell>
          <cell r="E117">
            <v>82435</v>
          </cell>
          <cell r="F117">
            <v>84750</v>
          </cell>
          <cell r="G117">
            <v>1.0902890855457228</v>
          </cell>
        </row>
        <row r="118">
          <cell r="A118">
            <v>99</v>
          </cell>
          <cell r="B118" t="str">
            <v>BUSECO</v>
          </cell>
          <cell r="D118">
            <v>12130</v>
          </cell>
          <cell r="E118">
            <v>94097</v>
          </cell>
          <cell r="F118">
            <v>64651</v>
          </cell>
          <cell r="G118">
            <v>1.6430836336638257</v>
          </cell>
        </row>
        <row r="119">
          <cell r="A119">
            <v>100</v>
          </cell>
          <cell r="B119" t="str">
            <v>CAMELCO</v>
          </cell>
          <cell r="D119">
            <v>3117</v>
          </cell>
          <cell r="E119">
            <v>12077</v>
          </cell>
          <cell r="F119">
            <v>28164</v>
          </cell>
          <cell r="G119">
            <v>0.53948302797898029</v>
          </cell>
        </row>
        <row r="120">
          <cell r="A120">
            <v>101</v>
          </cell>
          <cell r="B120" t="str">
            <v>LANECO</v>
          </cell>
          <cell r="D120">
            <v>4899</v>
          </cell>
          <cell r="E120">
            <v>39336</v>
          </cell>
          <cell r="F120">
            <v>49234</v>
          </cell>
          <cell r="G120">
            <v>0.89846447576877764</v>
          </cell>
        </row>
        <row r="121">
          <cell r="A121">
            <v>102</v>
          </cell>
          <cell r="B121" t="str">
            <v>MOELCI I</v>
          </cell>
          <cell r="D121">
            <v>897</v>
          </cell>
          <cell r="E121">
            <v>27294</v>
          </cell>
          <cell r="F121">
            <v>108970</v>
          </cell>
          <cell r="G121">
            <v>0.25870423052216207</v>
          </cell>
        </row>
        <row r="122">
          <cell r="A122">
            <v>103</v>
          </cell>
          <cell r="B122" t="str">
            <v>MOELCI II</v>
          </cell>
          <cell r="D122">
            <v>22820</v>
          </cell>
          <cell r="E122">
            <v>101944</v>
          </cell>
          <cell r="F122">
            <v>105173</v>
          </cell>
          <cell r="G122">
            <v>1.1862740437184449</v>
          </cell>
        </row>
        <row r="123">
          <cell r="A123">
            <v>104</v>
          </cell>
          <cell r="B123" t="str">
            <v>MORESCO I</v>
          </cell>
          <cell r="D123">
            <v>10703</v>
          </cell>
          <cell r="E123">
            <v>68291</v>
          </cell>
          <cell r="F123">
            <v>47571</v>
          </cell>
          <cell r="G123">
            <v>1.6605494944398898</v>
          </cell>
        </row>
        <row r="124">
          <cell r="A124">
            <v>105</v>
          </cell>
          <cell r="B124" t="str">
            <v>MORESCO II</v>
          </cell>
          <cell r="D124">
            <v>18191</v>
          </cell>
          <cell r="E124">
            <v>58934</v>
          </cell>
          <cell r="F124">
            <v>56188</v>
          </cell>
          <cell r="G124">
            <v>1.3726240478393963</v>
          </cell>
        </row>
        <row r="125">
          <cell r="B125" t="str">
            <v>REGION XI</v>
          </cell>
        </row>
        <row r="126">
          <cell r="A126">
            <v>106</v>
          </cell>
          <cell r="B126" t="str">
            <v>DANECO</v>
          </cell>
          <cell r="D126">
            <v>19764</v>
          </cell>
          <cell r="E126">
            <v>164355</v>
          </cell>
          <cell r="F126">
            <v>339494</v>
          </cell>
          <cell r="G126">
            <v>0.54233359057892039</v>
          </cell>
        </row>
        <row r="127">
          <cell r="A127">
            <v>107</v>
          </cell>
          <cell r="B127" t="str">
            <v>DASURECO</v>
          </cell>
          <cell r="D127">
            <v>84504</v>
          </cell>
          <cell r="E127">
            <v>94517</v>
          </cell>
          <cell r="F127">
            <v>104198</v>
          </cell>
          <cell r="G127">
            <v>1.7180848000921323</v>
          </cell>
        </row>
        <row r="128">
          <cell r="A128">
            <v>108</v>
          </cell>
          <cell r="B128" t="str">
            <v>DORECO</v>
          </cell>
          <cell r="D128">
            <v>5477</v>
          </cell>
          <cell r="E128">
            <v>24441</v>
          </cell>
          <cell r="F128">
            <v>52790</v>
          </cell>
          <cell r="G128">
            <v>0.56673612426595943</v>
          </cell>
        </row>
        <row r="129">
          <cell r="B129" t="str">
            <v>REGION XII</v>
          </cell>
        </row>
        <row r="130">
          <cell r="A130">
            <v>109</v>
          </cell>
          <cell r="B130" t="str">
            <v>COTELCO</v>
          </cell>
          <cell r="D130">
            <v>37830</v>
          </cell>
          <cell r="E130">
            <v>98081</v>
          </cell>
          <cell r="F130">
            <v>83276</v>
          </cell>
          <cell r="G130">
            <v>1.6320548537393726</v>
          </cell>
        </row>
        <row r="131">
          <cell r="A131">
            <v>110</v>
          </cell>
          <cell r="B131" t="str">
            <v>SOCOTECO I</v>
          </cell>
          <cell r="D131">
            <v>54263</v>
          </cell>
          <cell r="E131">
            <v>78046</v>
          </cell>
          <cell r="F131">
            <v>99020</v>
          </cell>
          <cell r="G131">
            <v>1.3361846091698646</v>
          </cell>
        </row>
        <row r="132">
          <cell r="A132">
            <v>111</v>
          </cell>
          <cell r="B132" t="str">
            <v>SOCOTECO II</v>
          </cell>
          <cell r="D132">
            <v>6525</v>
          </cell>
          <cell r="E132">
            <v>340882</v>
          </cell>
          <cell r="F132">
            <v>405344</v>
          </cell>
          <cell r="G132">
            <v>0.85706708376095364</v>
          </cell>
        </row>
        <row r="133">
          <cell r="A133">
            <v>112</v>
          </cell>
          <cell r="B133" t="str">
            <v>SUKELCO</v>
          </cell>
          <cell r="D133">
            <v>19920</v>
          </cell>
          <cell r="E133">
            <v>82860</v>
          </cell>
          <cell r="F133">
            <v>70127</v>
          </cell>
          <cell r="G133">
            <v>1.4656266487943304</v>
          </cell>
        </row>
        <row r="134">
          <cell r="B134" t="str">
            <v>CARAGA</v>
          </cell>
        </row>
        <row r="135">
          <cell r="A135">
            <v>113</v>
          </cell>
          <cell r="B135" t="str">
            <v>ANECO</v>
          </cell>
          <cell r="D135">
            <v>56791</v>
          </cell>
          <cell r="E135">
            <v>186533</v>
          </cell>
          <cell r="F135">
            <v>102575</v>
          </cell>
          <cell r="G135">
            <v>2.3721569583231781</v>
          </cell>
        </row>
        <row r="136">
          <cell r="A136">
            <v>114</v>
          </cell>
          <cell r="B136" t="str">
            <v>ASELCO</v>
          </cell>
          <cell r="D136">
            <v>33390</v>
          </cell>
          <cell r="E136">
            <v>40987</v>
          </cell>
          <cell r="F136">
            <v>54665</v>
          </cell>
          <cell r="G136">
            <v>1.3605963596451112</v>
          </cell>
        </row>
        <row r="137">
          <cell r="A137">
            <v>115</v>
          </cell>
          <cell r="B137" t="str">
            <v>DIELCO</v>
          </cell>
          <cell r="D137">
            <v>3358</v>
          </cell>
          <cell r="E137">
            <v>5207</v>
          </cell>
          <cell r="F137">
            <v>2510</v>
          </cell>
          <cell r="G137">
            <v>3.4123505976095618</v>
          </cell>
        </row>
        <row r="138">
          <cell r="A138">
            <v>116</v>
          </cell>
          <cell r="B138" t="str">
            <v>SIARELCO</v>
          </cell>
          <cell r="D138">
            <v>5345</v>
          </cell>
          <cell r="E138">
            <v>5848</v>
          </cell>
          <cell r="F138">
            <v>9555</v>
          </cell>
          <cell r="G138">
            <v>1.1714285714285715</v>
          </cell>
        </row>
        <row r="139">
          <cell r="A139">
            <v>117</v>
          </cell>
          <cell r="B139" t="str">
            <v>SURNECO</v>
          </cell>
          <cell r="D139">
            <v>-13171</v>
          </cell>
          <cell r="E139">
            <v>39244</v>
          </cell>
          <cell r="F139">
            <v>45956</v>
          </cell>
          <cell r="G139">
            <v>0.56734702759160938</v>
          </cell>
        </row>
        <row r="140">
          <cell r="A140">
            <v>118</v>
          </cell>
          <cell r="B140" t="str">
            <v>SURSECO I</v>
          </cell>
          <cell r="D140">
            <v>2916</v>
          </cell>
          <cell r="E140">
            <v>30900</v>
          </cell>
          <cell r="F140">
            <v>19205</v>
          </cell>
          <cell r="G140">
            <v>1.7607914605571466</v>
          </cell>
        </row>
        <row r="141">
          <cell r="A141">
            <v>119</v>
          </cell>
          <cell r="B141" t="str">
            <v>SURSECO II</v>
          </cell>
          <cell r="D141">
            <v>1713</v>
          </cell>
          <cell r="E141">
            <v>32561</v>
          </cell>
          <cell r="F141">
            <v>65566</v>
          </cell>
          <cell r="G141">
            <v>0.52274044474270198</v>
          </cell>
        </row>
        <row r="142">
          <cell r="A142">
            <v>120</v>
          </cell>
          <cell r="B142" t="str">
            <v>LASURECO</v>
          </cell>
        </row>
      </sheetData>
      <sheetData sheetId="30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 CAPITAL"/>
      <sheetName val="Debt Service Ratio revised"/>
      <sheetName val="REG1"/>
      <sheetName val="CAR"/>
      <sheetName val="REG2"/>
      <sheetName val="REG3"/>
      <sheetName val="REG 4 (CALABARZON)"/>
      <sheetName val="REG 4 (MIMAROPA)"/>
      <sheetName val="REG5"/>
      <sheetName val="TOTAL LUZON"/>
      <sheetName val="REG6"/>
      <sheetName val="REG7"/>
      <sheetName val="REG8"/>
      <sheetName val="REG9"/>
      <sheetName val="TOTAL VISAYAS"/>
      <sheetName val="ARMM"/>
      <sheetName val="REG10"/>
      <sheetName val="CARAGA"/>
      <sheetName val="REG11"/>
      <sheetName val="REG12"/>
      <sheetName val="TOTAL MINDANAO"/>
      <sheetName val="SUMMARY"/>
      <sheetName val="executive summ OK"/>
      <sheetName val="RESULTS OF OPERATIONS front)"/>
      <sheetName val="RESULTS OF OPERATIONS PER REG"/>
      <sheetName val="ECs PROFITABILITY ok"/>
      <sheetName val="TOP GROSSER"/>
      <sheetName val="TOP GAINERS"/>
      <sheetName val="TOP LOSERS"/>
      <sheetName val="TOP NO. OF CONSUMERS"/>
      <sheetName val="main"/>
      <sheetName val="main (2)"/>
      <sheetName val="main (3)"/>
      <sheetName val="LUZVIMINDA"/>
      <sheetName val="Parameter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">
          <cell r="A2" t="str">
            <v>CENPELCO</v>
          </cell>
          <cell r="C2">
            <v>542637</v>
          </cell>
          <cell r="D2">
            <v>57487.428999999996</v>
          </cell>
          <cell r="E2">
            <v>9.4392288790650216</v>
          </cell>
          <cell r="F2">
            <v>7008</v>
          </cell>
          <cell r="H2" t="e">
            <v>#REF!</v>
          </cell>
          <cell r="I2" t="e">
            <v>#REF!</v>
          </cell>
          <cell r="K2">
            <v>14.779780465048761</v>
          </cell>
        </row>
        <row r="3">
          <cell r="A3" t="str">
            <v>INEC</v>
          </cell>
          <cell r="C3">
            <v>420923</v>
          </cell>
          <cell r="D3">
            <v>47930.463000000003</v>
          </cell>
          <cell r="E3">
            <v>8.7819514699868417</v>
          </cell>
          <cell r="G3">
            <v>-21904</v>
          </cell>
          <cell r="H3" t="e">
            <v>#REF!</v>
          </cell>
          <cell r="J3" t="e">
            <v>#REF!</v>
          </cell>
          <cell r="K3">
            <v>10.856300176676033</v>
          </cell>
        </row>
        <row r="4">
          <cell r="A4" t="str">
            <v>ISECO</v>
          </cell>
          <cell r="C4">
            <v>418732</v>
          </cell>
          <cell r="D4">
            <v>44617.817999999999</v>
          </cell>
          <cell r="E4">
            <v>9.3848605505540412</v>
          </cell>
          <cell r="F4">
            <v>62351.41320000001</v>
          </cell>
          <cell r="H4" t="e">
            <v>#REF!</v>
          </cell>
          <cell r="I4" t="e">
            <v>#REF!</v>
          </cell>
          <cell r="K4">
            <v>9.886379789196523</v>
          </cell>
        </row>
        <row r="5">
          <cell r="A5" t="str">
            <v>LUELCO</v>
          </cell>
          <cell r="C5">
            <v>281643</v>
          </cell>
          <cell r="D5">
            <v>32584.812999999998</v>
          </cell>
          <cell r="E5">
            <v>8.6433824248124438</v>
          </cell>
          <cell r="F5">
            <v>18306.929000000004</v>
          </cell>
          <cell r="H5" t="e">
            <v>#REF!</v>
          </cell>
          <cell r="J5" t="e">
            <v>#REF!</v>
          </cell>
          <cell r="K5">
            <v>10.652332787232648</v>
          </cell>
        </row>
        <row r="6">
          <cell r="A6" t="str">
            <v>PANELCO I</v>
          </cell>
          <cell r="C6">
            <v>174884</v>
          </cell>
          <cell r="D6">
            <v>18642.652999999998</v>
          </cell>
          <cell r="E6">
            <v>9.3808536799993014</v>
          </cell>
          <cell r="F6">
            <v>4556.2067999999854</v>
          </cell>
          <cell r="H6" t="e">
            <v>#REF!</v>
          </cell>
          <cell r="I6" t="e">
            <v>#REF!</v>
          </cell>
          <cell r="K6">
            <v>12.860997117080815</v>
          </cell>
        </row>
        <row r="7">
          <cell r="A7" t="str">
            <v>PANELCO III</v>
          </cell>
          <cell r="C7">
            <v>569742</v>
          </cell>
          <cell r="D7">
            <v>57043.538</v>
          </cell>
          <cell r="E7">
            <v>9.9878447230955416</v>
          </cell>
          <cell r="F7">
            <v>134309.07079999999</v>
          </cell>
          <cell r="H7" t="e">
            <v>#REF!</v>
          </cell>
          <cell r="J7" t="e">
            <v>#REF!</v>
          </cell>
          <cell r="K7">
            <v>15.562748049260037</v>
          </cell>
        </row>
        <row r="9">
          <cell r="C9">
            <v>2408561</v>
          </cell>
          <cell r="D9">
            <v>258306.71399999998</v>
          </cell>
          <cell r="F9">
            <v>226531.61979999999</v>
          </cell>
          <cell r="G9">
            <v>-21904</v>
          </cell>
          <cell r="H9" t="e">
            <v>#REF!</v>
          </cell>
          <cell r="I9" t="e">
            <v>#REF!</v>
          </cell>
          <cell r="J9" t="e">
            <v>#REF!</v>
          </cell>
        </row>
        <row r="11">
          <cell r="A11" t="str">
            <v>ABRECO</v>
          </cell>
          <cell r="C11">
            <v>0</v>
          </cell>
          <cell r="D11">
            <v>0</v>
          </cell>
          <cell r="E11">
            <v>0</v>
          </cell>
          <cell r="G11">
            <v>0</v>
          </cell>
          <cell r="H11" t="e">
            <v>#REF!</v>
          </cell>
          <cell r="J11" t="e">
            <v>#REF!</v>
          </cell>
          <cell r="K11">
            <v>0</v>
          </cell>
        </row>
        <row r="12">
          <cell r="A12" t="str">
            <v>BENECO</v>
          </cell>
          <cell r="C12">
            <v>669806</v>
          </cell>
          <cell r="D12">
            <v>87991.313999999998</v>
          </cell>
          <cell r="E12">
            <v>7.6121831752620492</v>
          </cell>
          <cell r="F12">
            <v>14307.013400000054</v>
          </cell>
          <cell r="H12" t="e">
            <v>#REF!</v>
          </cell>
          <cell r="J12" t="e">
            <v>#REF!</v>
          </cell>
          <cell r="K12">
            <v>8.9841426877013415</v>
          </cell>
        </row>
        <row r="13">
          <cell r="A13" t="str">
            <v>IFELCO</v>
          </cell>
          <cell r="C13">
            <v>42183</v>
          </cell>
          <cell r="D13">
            <v>3557.2620000000002</v>
          </cell>
          <cell r="E13">
            <v>11.858277517933736</v>
          </cell>
          <cell r="F13">
            <v>3114.5132000000012</v>
          </cell>
          <cell r="H13" t="e">
            <v>#REF!</v>
          </cell>
          <cell r="I13" t="e">
            <v>#REF!</v>
          </cell>
          <cell r="K13">
            <v>11.729868592306069</v>
          </cell>
        </row>
        <row r="14">
          <cell r="A14" t="str">
            <v>KAELCO</v>
          </cell>
          <cell r="C14">
            <v>58969</v>
          </cell>
          <cell r="D14">
            <v>5005.0060000000003</v>
          </cell>
          <cell r="E14">
            <v>11.782003857737632</v>
          </cell>
          <cell r="F14">
            <v>7452.5475000000006</v>
          </cell>
          <cell r="H14" t="e">
            <v>#REF!</v>
          </cell>
          <cell r="J14" t="e">
            <v>#REF!</v>
          </cell>
          <cell r="K14">
            <v>13.329367045635731</v>
          </cell>
        </row>
        <row r="15">
          <cell r="A15" t="str">
            <v>MOPRECO</v>
          </cell>
          <cell r="C15">
            <v>38399</v>
          </cell>
          <cell r="D15">
            <v>4179.3069999999998</v>
          </cell>
          <cell r="E15">
            <v>9.187886891295614</v>
          </cell>
          <cell r="G15">
            <v>-373.67960000000312</v>
          </cell>
          <cell r="H15" t="e">
            <v>#REF!</v>
          </cell>
          <cell r="I15" t="e">
            <v>#REF!</v>
          </cell>
          <cell r="K15">
            <v>11.41795810915203</v>
          </cell>
        </row>
        <row r="17">
          <cell r="C17">
            <v>809357</v>
          </cell>
          <cell r="D17">
            <v>100732.889</v>
          </cell>
          <cell r="F17">
            <v>24874.074100000056</v>
          </cell>
          <cell r="G17">
            <v>-373.67960000000312</v>
          </cell>
          <cell r="H17" t="e">
            <v>#REF!</v>
          </cell>
          <cell r="I17" t="e">
            <v>#REF!</v>
          </cell>
          <cell r="J17" t="e">
            <v>#REF!</v>
          </cell>
        </row>
        <row r="19">
          <cell r="A19" t="str">
            <v>BATANELCO</v>
          </cell>
          <cell r="C19">
            <v>13762</v>
          </cell>
          <cell r="D19">
            <v>1193.7460000000001</v>
          </cell>
          <cell r="E19">
            <v>11.528415592596749</v>
          </cell>
          <cell r="F19">
            <v>881</v>
          </cell>
          <cell r="H19" t="e">
            <v>#REF!</v>
          </cell>
          <cell r="I19" t="e">
            <v>#REF!</v>
          </cell>
          <cell r="K19">
            <v>4.375963315814011</v>
          </cell>
        </row>
        <row r="20">
          <cell r="A20" t="str">
            <v>CAGELCO I</v>
          </cell>
          <cell r="C20">
            <v>346494</v>
          </cell>
          <cell r="D20">
            <v>35587.250999999997</v>
          </cell>
          <cell r="E20">
            <v>9.7364643310043828</v>
          </cell>
          <cell r="F20">
            <v>13084</v>
          </cell>
          <cell r="H20" t="e">
            <v>#REF!</v>
          </cell>
          <cell r="J20" t="e">
            <v>#REF!</v>
          </cell>
          <cell r="K20">
            <v>12.250448997519891</v>
          </cell>
        </row>
        <row r="21">
          <cell r="A21" t="str">
            <v>CAGELCO II</v>
          </cell>
          <cell r="C21">
            <v>197570</v>
          </cell>
          <cell r="D21">
            <v>20317.325000000001</v>
          </cell>
          <cell r="E21">
            <v>9.7242132022793353</v>
          </cell>
          <cell r="G21">
            <v>-4237.0941999999923</v>
          </cell>
          <cell r="H21" t="e">
            <v>#REF!</v>
          </cell>
          <cell r="I21" t="e">
            <v>#REF!</v>
          </cell>
          <cell r="K21">
            <v>10.327272278774876</v>
          </cell>
        </row>
        <row r="22">
          <cell r="A22" t="str">
            <v>ISELCO I</v>
          </cell>
          <cell r="C22">
            <v>557034</v>
          </cell>
          <cell r="D22">
            <v>56463.512999999999</v>
          </cell>
          <cell r="E22">
            <v>9.865379789599702</v>
          </cell>
          <cell r="F22">
            <v>11215.353600000031</v>
          </cell>
          <cell r="H22" t="e">
            <v>#REF!</v>
          </cell>
          <cell r="J22" t="e">
            <v>#REF!</v>
          </cell>
          <cell r="K22">
            <v>13.71984417029824</v>
          </cell>
        </row>
        <row r="23">
          <cell r="A23" t="str">
            <v>ISELCO II</v>
          </cell>
          <cell r="C23">
            <v>264893</v>
          </cell>
          <cell r="D23">
            <v>19602.57</v>
          </cell>
          <cell r="E23">
            <v>13.513177098717158</v>
          </cell>
          <cell r="G23">
            <v>-4085</v>
          </cell>
          <cell r="H23" t="e">
            <v>#REF!</v>
          </cell>
          <cell r="J23" t="e">
            <v>#REF!</v>
          </cell>
          <cell r="K23">
            <v>15.631704463739499</v>
          </cell>
        </row>
        <row r="24">
          <cell r="A24" t="str">
            <v>NUVELCO</v>
          </cell>
          <cell r="C24">
            <v>0</v>
          </cell>
          <cell r="D24">
            <v>0</v>
          </cell>
          <cell r="E24">
            <v>0</v>
          </cell>
          <cell r="G24">
            <v>0</v>
          </cell>
          <cell r="H24" t="e">
            <v>#REF!</v>
          </cell>
          <cell r="I24" t="e">
            <v>#REF!</v>
          </cell>
          <cell r="K24">
            <v>0</v>
          </cell>
        </row>
        <row r="25">
          <cell r="A25" t="str">
            <v>QUIRELCO</v>
          </cell>
          <cell r="C25">
            <v>56148</v>
          </cell>
          <cell r="D25">
            <v>5487.8649999999998</v>
          </cell>
          <cell r="E25">
            <v>10.231301243744152</v>
          </cell>
          <cell r="F25">
            <v>1153</v>
          </cell>
          <cell r="H25" t="e">
            <v>#REF!</v>
          </cell>
          <cell r="I25" t="e">
            <v>#REF!</v>
          </cell>
          <cell r="K25">
            <v>15.704533769143197</v>
          </cell>
        </row>
        <row r="27">
          <cell r="C27">
            <v>1435901</v>
          </cell>
          <cell r="D27">
            <v>138652.26999999999</v>
          </cell>
          <cell r="F27">
            <v>26333.353600000031</v>
          </cell>
          <cell r="G27">
            <v>-8322.0941999999923</v>
          </cell>
          <cell r="H27" t="e">
            <v>#REF!</v>
          </cell>
          <cell r="I27" t="e">
            <v>#REF!</v>
          </cell>
          <cell r="J27" t="e">
            <v>#REF!</v>
          </cell>
        </row>
        <row r="29">
          <cell r="A29" t="str">
            <v>AURELCO</v>
          </cell>
          <cell r="C29">
            <v>72319</v>
          </cell>
          <cell r="D29">
            <v>6364.0249999999996</v>
          </cell>
          <cell r="E29">
            <v>11.363720287082469</v>
          </cell>
          <cell r="F29">
            <v>5594</v>
          </cell>
          <cell r="H29" t="e">
            <v>#REF!</v>
          </cell>
          <cell r="I29" t="e">
            <v>#REF!</v>
          </cell>
          <cell r="K29">
            <v>8.791810982184483</v>
          </cell>
        </row>
        <row r="30">
          <cell r="A30" t="str">
            <v>NEECO I</v>
          </cell>
          <cell r="C30">
            <v>240606</v>
          </cell>
          <cell r="D30">
            <v>27776.65</v>
          </cell>
          <cell r="E30">
            <v>8.6621676840079704</v>
          </cell>
          <cell r="F30">
            <v>31460.650800000003</v>
          </cell>
          <cell r="H30" t="e">
            <v>#REF!</v>
          </cell>
          <cell r="I30" t="e">
            <v>#REF!</v>
          </cell>
          <cell r="K30">
            <v>9.144774098625355</v>
          </cell>
        </row>
        <row r="31">
          <cell r="A31" t="str">
            <v>NEECO II - Area I</v>
          </cell>
          <cell r="C31">
            <v>290241</v>
          </cell>
          <cell r="D31">
            <v>29430.37</v>
          </cell>
          <cell r="E31">
            <v>9.8619555241745172</v>
          </cell>
          <cell r="F31">
            <v>3386</v>
          </cell>
          <cell r="H31" t="e">
            <v>#REF!</v>
          </cell>
          <cell r="J31" t="e">
            <v>#REF!</v>
          </cell>
          <cell r="K31">
            <v>10.515675750849701</v>
          </cell>
        </row>
        <row r="32">
          <cell r="A32" t="str">
            <v>NEECO II - Area II</v>
          </cell>
          <cell r="C32">
            <v>282797</v>
          </cell>
          <cell r="D32">
            <v>31351.312999999998</v>
          </cell>
          <cell r="E32">
            <v>9.0202601721975739</v>
          </cell>
          <cell r="G32">
            <v>-1497</v>
          </cell>
          <cell r="H32" t="e">
            <v>#REF!</v>
          </cell>
          <cell r="I32" t="e">
            <v>#REF!</v>
          </cell>
          <cell r="K32">
            <v>10.02319788396658</v>
          </cell>
        </row>
        <row r="33">
          <cell r="A33" t="str">
            <v>PELCO I</v>
          </cell>
          <cell r="C33">
            <v>336487</v>
          </cell>
          <cell r="D33">
            <v>38434.523999999998</v>
          </cell>
          <cell r="E33">
            <v>8.7548111692498143</v>
          </cell>
          <cell r="F33">
            <v>44883</v>
          </cell>
          <cell r="H33" t="e">
            <v>#REF!</v>
          </cell>
          <cell r="I33" t="e">
            <v>#REF!</v>
          </cell>
          <cell r="K33">
            <v>7.2959071060044085</v>
          </cell>
        </row>
        <row r="34">
          <cell r="A34" t="str">
            <v>PELCO II</v>
          </cell>
          <cell r="C34">
            <v>714397</v>
          </cell>
          <cell r="D34">
            <v>74624.486999999994</v>
          </cell>
          <cell r="E34">
            <v>9.573224938886348</v>
          </cell>
          <cell r="F34">
            <v>6332.5023999999976</v>
          </cell>
          <cell r="H34" t="e">
            <v>#REF!</v>
          </cell>
          <cell r="J34" t="e">
            <v>#REF!</v>
          </cell>
          <cell r="K34">
            <v>12.354476901394596</v>
          </cell>
        </row>
        <row r="35">
          <cell r="A35" t="str">
            <v>PELCO III</v>
          </cell>
          <cell r="C35">
            <v>278798</v>
          </cell>
          <cell r="D35">
            <v>29746.262999999999</v>
          </cell>
          <cell r="E35">
            <v>9.3725386614110153</v>
          </cell>
          <cell r="G35">
            <v>-14923</v>
          </cell>
          <cell r="H35" t="e">
            <v>#REF!</v>
          </cell>
          <cell r="J35" t="e">
            <v>#REF!</v>
          </cell>
          <cell r="K35">
            <v>15.250314307667026</v>
          </cell>
        </row>
        <row r="36">
          <cell r="A36" t="str">
            <v>PENELCO</v>
          </cell>
          <cell r="C36">
            <v>719378</v>
          </cell>
          <cell r="D36">
            <v>80854.619000000006</v>
          </cell>
          <cell r="E36">
            <v>8.8971787746597375</v>
          </cell>
          <cell r="F36">
            <v>78268</v>
          </cell>
          <cell r="H36" t="e">
            <v>#REF!</v>
          </cell>
          <cell r="I36" t="e">
            <v>#REF!</v>
          </cell>
          <cell r="K36">
            <v>7.2778980563775741</v>
          </cell>
        </row>
        <row r="37">
          <cell r="A37" t="str">
            <v>PRESCO</v>
          </cell>
          <cell r="C37">
            <v>67259</v>
          </cell>
          <cell r="D37">
            <v>7180.1570000000002</v>
          </cell>
          <cell r="E37">
            <v>9.367343917410162</v>
          </cell>
          <cell r="F37">
            <v>3595</v>
          </cell>
          <cell r="H37" t="e">
            <v>#REF!</v>
          </cell>
          <cell r="I37" t="e">
            <v>#REF!</v>
          </cell>
          <cell r="K37">
            <v>9.8537264311255406</v>
          </cell>
        </row>
        <row r="38">
          <cell r="A38" t="str">
            <v>SAJELCO</v>
          </cell>
          <cell r="C38">
            <v>143030</v>
          </cell>
          <cell r="D38">
            <v>15623.296</v>
          </cell>
          <cell r="E38">
            <v>9.1549183987808966</v>
          </cell>
          <cell r="F38">
            <v>5402.2502000000095</v>
          </cell>
          <cell r="H38" t="e">
            <v>#REF!</v>
          </cell>
          <cell r="I38" t="e">
            <v>#REF!</v>
          </cell>
          <cell r="K38">
            <v>9.0127184682744712</v>
          </cell>
        </row>
        <row r="39">
          <cell r="A39" t="str">
            <v>TARELCO I</v>
          </cell>
          <cell r="C39">
            <v>313193</v>
          </cell>
          <cell r="D39">
            <v>40332.695</v>
          </cell>
          <cell r="E39">
            <v>7.7652385986108792</v>
          </cell>
          <cell r="F39">
            <v>49595</v>
          </cell>
          <cell r="H39" t="e">
            <v>#REF!</v>
          </cell>
          <cell r="J39" t="e">
            <v>#REF!</v>
          </cell>
          <cell r="K39">
            <v>8.407899566718612</v>
          </cell>
        </row>
        <row r="40">
          <cell r="A40" t="str">
            <v>TARELCO II</v>
          </cell>
          <cell r="C40">
            <v>354466</v>
          </cell>
          <cell r="D40">
            <v>42427.468999999997</v>
          </cell>
          <cell r="E40">
            <v>8.3546345882663893</v>
          </cell>
          <cell r="F40">
            <v>53250.508199999982</v>
          </cell>
          <cell r="H40" t="e">
            <v>#REF!</v>
          </cell>
          <cell r="I40" t="e">
            <v>#REF!</v>
          </cell>
          <cell r="K40">
            <v>7.8535275896139973</v>
          </cell>
        </row>
        <row r="41">
          <cell r="A41" t="str">
            <v>ZAMECO I</v>
          </cell>
          <cell r="C41">
            <v>171310</v>
          </cell>
          <cell r="D41">
            <v>18384.277999999998</v>
          </cell>
          <cell r="E41">
            <v>9.3182881590454638</v>
          </cell>
          <cell r="F41">
            <v>21981</v>
          </cell>
          <cell r="H41" t="e">
            <v>#REF!</v>
          </cell>
          <cell r="I41" t="e">
            <v>#REF!</v>
          </cell>
          <cell r="K41">
            <v>11.33664464137226</v>
          </cell>
        </row>
        <row r="42">
          <cell r="A42" t="str">
            <v>ZAMECO II</v>
          </cell>
          <cell r="C42">
            <v>224988</v>
          </cell>
          <cell r="D42">
            <v>24495.496999999999</v>
          </cell>
          <cell r="E42">
            <v>9.1848718154197897</v>
          </cell>
          <cell r="F42">
            <v>18049.863000000012</v>
          </cell>
          <cell r="H42" t="e">
            <v>#REF!</v>
          </cell>
          <cell r="J42" t="e">
            <v>#REF!</v>
          </cell>
          <cell r="K42">
            <v>11.72721347043861</v>
          </cell>
        </row>
        <row r="44">
          <cell r="C44">
            <v>4209269</v>
          </cell>
          <cell r="D44">
            <v>467025.64299999992</v>
          </cell>
          <cell r="F44">
            <v>321797.7746</v>
          </cell>
          <cell r="G44">
            <v>-16420</v>
          </cell>
          <cell r="H44" t="e">
            <v>#REF!</v>
          </cell>
          <cell r="I44" t="e">
            <v>#REF!</v>
          </cell>
          <cell r="J44" t="e">
            <v>#REF!</v>
          </cell>
        </row>
        <row r="46">
          <cell r="A46" t="str">
            <v>BATELEC I</v>
          </cell>
          <cell r="C46">
            <v>550687</v>
          </cell>
          <cell r="D46">
            <v>56673.845999999998</v>
          </cell>
          <cell r="E46">
            <v>9.7167748241402219</v>
          </cell>
          <cell r="F46">
            <v>142957</v>
          </cell>
          <cell r="H46" t="e">
            <v>#REF!</v>
          </cell>
          <cell r="I46" t="e">
            <v>#REF!</v>
          </cell>
          <cell r="K46">
            <v>13.22</v>
          </cell>
        </row>
        <row r="47">
          <cell r="A47" t="str">
            <v>BATELEC II</v>
          </cell>
          <cell r="C47">
            <v>1401807</v>
          </cell>
          <cell r="D47">
            <v>156203.75</v>
          </cell>
          <cell r="E47">
            <v>8.974221169466162</v>
          </cell>
          <cell r="G47">
            <v>-25572</v>
          </cell>
          <cell r="H47" t="e">
            <v>#REF!</v>
          </cell>
          <cell r="I47" t="e">
            <v>#REF!</v>
          </cell>
          <cell r="K47">
            <v>9.8293414050098029</v>
          </cell>
        </row>
        <row r="48">
          <cell r="A48" t="str">
            <v>BISELCO</v>
          </cell>
          <cell r="C48">
            <v>24069</v>
          </cell>
          <cell r="D48">
            <v>2561.8000000000002</v>
          </cell>
          <cell r="E48">
            <v>9.3953470216254189</v>
          </cell>
          <cell r="G48">
            <v>-1422</v>
          </cell>
          <cell r="H48" t="e">
            <v>#REF!</v>
          </cell>
          <cell r="I48" t="e">
            <v>#REF!</v>
          </cell>
          <cell r="K48">
            <v>13.741115246224062</v>
          </cell>
        </row>
        <row r="49">
          <cell r="A49" t="str">
            <v>FLECO</v>
          </cell>
          <cell r="C49">
            <v>168189</v>
          </cell>
          <cell r="D49">
            <v>17143.402999999998</v>
          </cell>
          <cell r="E49">
            <v>9.8107126105592926</v>
          </cell>
          <cell r="F49">
            <v>13701</v>
          </cell>
          <cell r="H49" t="e">
            <v>#REF!</v>
          </cell>
          <cell r="I49" t="e">
            <v>#REF!</v>
          </cell>
          <cell r="K49">
            <v>12.010728043682061</v>
          </cell>
        </row>
        <row r="50">
          <cell r="A50" t="str">
            <v>LUBELCO</v>
          </cell>
          <cell r="C50">
            <v>4967</v>
          </cell>
          <cell r="D50">
            <v>412.07499999999999</v>
          </cell>
          <cell r="E50">
            <v>12.053631013771765</v>
          </cell>
          <cell r="G50">
            <v>-210</v>
          </cell>
          <cell r="H50" t="e">
            <v>#REF!</v>
          </cell>
          <cell r="I50" t="e">
            <v>#REF!</v>
          </cell>
          <cell r="K50">
            <v>13.03</v>
          </cell>
        </row>
        <row r="51">
          <cell r="A51" t="str">
            <v>MARELCO</v>
          </cell>
          <cell r="C51">
            <v>83083</v>
          </cell>
          <cell r="D51">
            <v>7960.7349999999997</v>
          </cell>
          <cell r="E51">
            <v>10.436599133120247</v>
          </cell>
          <cell r="F51">
            <v>2810</v>
          </cell>
          <cell r="H51" t="e">
            <v>#REF!</v>
          </cell>
          <cell r="J51" t="e">
            <v>#REF!</v>
          </cell>
          <cell r="K51">
            <v>7.8246594613768039</v>
          </cell>
        </row>
        <row r="52">
          <cell r="A52" t="str">
            <v>OMECO</v>
          </cell>
          <cell r="C52">
            <v>178137</v>
          </cell>
          <cell r="D52">
            <v>16369.263000000001</v>
          </cell>
          <cell r="E52">
            <v>10.882408083980323</v>
          </cell>
          <cell r="F52">
            <v>3711</v>
          </cell>
          <cell r="H52" t="e">
            <v>#REF!</v>
          </cell>
          <cell r="J52" t="e">
            <v>#REF!</v>
          </cell>
          <cell r="K52">
            <v>13.9872321368259</v>
          </cell>
        </row>
        <row r="53">
          <cell r="A53" t="str">
            <v>ORMECO</v>
          </cell>
          <cell r="C53">
            <v>413406</v>
          </cell>
          <cell r="D53">
            <v>39456.593000000001</v>
          </cell>
          <cell r="E53">
            <v>10.477488515037271</v>
          </cell>
          <cell r="F53">
            <v>2526</v>
          </cell>
          <cell r="H53" t="e">
            <v>#REF!</v>
          </cell>
          <cell r="I53" t="e">
            <v>#REF!</v>
          </cell>
          <cell r="K53">
            <v>11.929243120942681</v>
          </cell>
        </row>
        <row r="54">
          <cell r="A54" t="str">
            <v>PALECO</v>
          </cell>
          <cell r="C54">
            <v>420477</v>
          </cell>
          <cell r="D54">
            <v>43392.264000000003</v>
          </cell>
          <cell r="E54">
            <v>9.6901373940755882</v>
          </cell>
          <cell r="F54">
            <v>13204</v>
          </cell>
          <cell r="H54" t="e">
            <v>#REF!</v>
          </cell>
          <cell r="I54" t="e">
            <v>#REF!</v>
          </cell>
          <cell r="K54">
            <v>9.5279901708158601</v>
          </cell>
        </row>
        <row r="55">
          <cell r="A55" t="str">
            <v>QUEZELCO I</v>
          </cell>
          <cell r="C55">
            <v>271577</v>
          </cell>
          <cell r="D55">
            <v>27656.538</v>
          </cell>
          <cell r="E55">
            <v>9.8196310760226027</v>
          </cell>
          <cell r="F55">
            <v>11670.673199999961</v>
          </cell>
          <cell r="H55" t="e">
            <v>#REF!</v>
          </cell>
          <cell r="J55" t="e">
            <v>#REF!</v>
          </cell>
          <cell r="K55">
            <v>17.827143474879676</v>
          </cell>
        </row>
        <row r="56">
          <cell r="A56" t="str">
            <v xml:space="preserve">QUEZELCO II </v>
          </cell>
          <cell r="C56">
            <v>59813</v>
          </cell>
          <cell r="D56">
            <v>4890.7659999999996</v>
          </cell>
          <cell r="E56">
            <v>12.22978159249492</v>
          </cell>
          <cell r="F56">
            <v>1045</v>
          </cell>
          <cell r="H56" t="e">
            <v>#REF!</v>
          </cell>
          <cell r="J56" t="e">
            <v>#REF!</v>
          </cell>
          <cell r="K56">
            <v>15.857093895346159</v>
          </cell>
        </row>
        <row r="57">
          <cell r="A57" t="str">
            <v>ROMELCO</v>
          </cell>
          <cell r="C57">
            <v>29378</v>
          </cell>
          <cell r="D57">
            <v>2776.52</v>
          </cell>
          <cell r="E57">
            <v>10.580871018397131</v>
          </cell>
          <cell r="F57">
            <v>1309</v>
          </cell>
          <cell r="H57" t="e">
            <v>#REF!</v>
          </cell>
          <cell r="I57" t="e">
            <v>#REF!</v>
          </cell>
          <cell r="K57">
            <v>11.64749236165941</v>
          </cell>
        </row>
        <row r="58">
          <cell r="A58" t="str">
            <v>TIELCO</v>
          </cell>
          <cell r="C58">
            <v>47993</v>
          </cell>
          <cell r="D58">
            <v>5212.5130000000008</v>
          </cell>
          <cell r="E58">
            <v>9.2072672048971373</v>
          </cell>
          <cell r="F58">
            <v>516</v>
          </cell>
          <cell r="H58" t="e">
            <v>#REF!</v>
          </cell>
          <cell r="I58" t="e">
            <v>#REF!</v>
          </cell>
          <cell r="K58">
            <v>9.1517919958364633</v>
          </cell>
        </row>
        <row r="60">
          <cell r="C60">
            <v>3653583</v>
          </cell>
          <cell r="D60">
            <v>380710.06599999999</v>
          </cell>
          <cell r="F60">
            <v>193449.67319999996</v>
          </cell>
          <cell r="G60">
            <v>-27204</v>
          </cell>
          <cell r="H60" t="e">
            <v>#REF!</v>
          </cell>
          <cell r="I60" t="e">
            <v>#REF!</v>
          </cell>
          <cell r="J60" t="e">
            <v>#REF!</v>
          </cell>
        </row>
        <row r="62">
          <cell r="A62" t="str">
            <v>ALECO</v>
          </cell>
          <cell r="C62">
            <v>0</v>
          </cell>
          <cell r="D62">
            <v>0</v>
          </cell>
          <cell r="E62">
            <v>0</v>
          </cell>
          <cell r="G62">
            <v>0</v>
          </cell>
          <cell r="H62" t="e">
            <v>#REF!</v>
          </cell>
          <cell r="J62" t="e">
            <v>#REF!</v>
          </cell>
          <cell r="K62">
            <v>0</v>
          </cell>
        </row>
        <row r="63">
          <cell r="A63" t="str">
            <v>CANORECO</v>
          </cell>
          <cell r="C63">
            <v>242638</v>
          </cell>
          <cell r="D63">
            <v>25619.966</v>
          </cell>
          <cell r="E63">
            <v>9.4706604997055805</v>
          </cell>
          <cell r="F63">
            <v>21942</v>
          </cell>
          <cell r="H63" t="e">
            <v>#REF!</v>
          </cell>
          <cell r="J63" t="e">
            <v>#REF!</v>
          </cell>
          <cell r="K63">
            <v>10.448540506761962</v>
          </cell>
        </row>
        <row r="64">
          <cell r="A64" t="str">
            <v>CASURECO I</v>
          </cell>
          <cell r="C64">
            <v>119880</v>
          </cell>
          <cell r="D64">
            <v>11166.819</v>
          </cell>
          <cell r="E64">
            <v>10.735375938304365</v>
          </cell>
          <cell r="G64">
            <v>-3398</v>
          </cell>
          <cell r="H64" t="e">
            <v>#REF!</v>
          </cell>
          <cell r="J64" t="e">
            <v>#REF!</v>
          </cell>
          <cell r="K64">
            <v>14.7259410745392</v>
          </cell>
        </row>
        <row r="65">
          <cell r="A65" t="str">
            <v>CASURECO II</v>
          </cell>
          <cell r="C65">
            <v>500650</v>
          </cell>
          <cell r="D65">
            <v>49984.273999999998</v>
          </cell>
          <cell r="E65">
            <v>10.016150279585936</v>
          </cell>
          <cell r="F65">
            <v>99707.001600000018</v>
          </cell>
          <cell r="H65" t="e">
            <v>#REF!</v>
          </cell>
          <cell r="J65" t="e">
            <v>#REF!</v>
          </cell>
          <cell r="K65">
            <v>14.868365808240705</v>
          </cell>
        </row>
        <row r="66">
          <cell r="A66" t="str">
            <v>CASURECO III</v>
          </cell>
          <cell r="C66">
            <v>177635</v>
          </cell>
          <cell r="D66">
            <v>15067.129000000001</v>
          </cell>
          <cell r="E66">
            <v>11.789571855394614</v>
          </cell>
          <cell r="F66">
            <v>6459</v>
          </cell>
          <cell r="H66" t="e">
            <v>#REF!</v>
          </cell>
          <cell r="J66" t="e">
            <v>#REF!</v>
          </cell>
          <cell r="K66">
            <v>19.020682000490872</v>
          </cell>
        </row>
        <row r="67">
          <cell r="A67" t="str">
            <v>CASURECO IV</v>
          </cell>
          <cell r="C67">
            <v>94671</v>
          </cell>
          <cell r="D67">
            <v>8004.2190000000001</v>
          </cell>
          <cell r="E67">
            <v>11.827637399726319</v>
          </cell>
          <cell r="F67">
            <v>1720</v>
          </cell>
          <cell r="H67" t="e">
            <v>#REF!</v>
          </cell>
          <cell r="I67" t="e">
            <v>#REF!</v>
          </cell>
          <cell r="K67">
            <v>13.01728522247144</v>
          </cell>
        </row>
        <row r="68">
          <cell r="A68" t="str">
            <v>FICELCO</v>
          </cell>
          <cell r="C68">
            <v>83070</v>
          </cell>
          <cell r="D68">
            <v>7619.3890000000001</v>
          </cell>
          <cell r="E68">
            <v>10.902449002144397</v>
          </cell>
          <cell r="F68">
            <v>753.30060000000231</v>
          </cell>
          <cell r="H68" t="e">
            <v>#REF!</v>
          </cell>
          <cell r="I68" t="e">
            <v>#REF!</v>
          </cell>
          <cell r="K68">
            <v>14.66235305863653</v>
          </cell>
        </row>
        <row r="69">
          <cell r="A69" t="str">
            <v>MASELCO</v>
          </cell>
          <cell r="C69">
            <v>121825</v>
          </cell>
          <cell r="D69">
            <v>14407.574000000001</v>
          </cell>
          <cell r="E69">
            <v>8.4556220221391882</v>
          </cell>
          <cell r="F69">
            <v>7521</v>
          </cell>
          <cell r="H69" t="e">
            <v>#REF!</v>
          </cell>
          <cell r="J69" t="e">
            <v>#REF!</v>
          </cell>
          <cell r="K69">
            <v>15.825452119886998</v>
          </cell>
        </row>
        <row r="70">
          <cell r="A70" t="str">
            <v>SORECO I</v>
          </cell>
          <cell r="C70">
            <v>91402</v>
          </cell>
          <cell r="D70">
            <v>7865.26</v>
          </cell>
          <cell r="E70">
            <v>11.620976293218533</v>
          </cell>
          <cell r="F70">
            <v>9909</v>
          </cell>
          <cell r="H70" t="e">
            <v>#REF!</v>
          </cell>
          <cell r="J70" t="e">
            <v>#REF!</v>
          </cell>
          <cell r="K70">
            <v>11.684032710959958</v>
          </cell>
        </row>
        <row r="71">
          <cell r="A71" t="str">
            <v>SORECO II</v>
          </cell>
          <cell r="C71">
            <v>156686</v>
          </cell>
          <cell r="D71">
            <v>15599.692999999999</v>
          </cell>
          <cell r="E71">
            <v>10.044172023128917</v>
          </cell>
          <cell r="F71">
            <v>2126</v>
          </cell>
          <cell r="H71" t="e">
            <v>#REF!</v>
          </cell>
          <cell r="J71" t="e">
            <v>#REF!</v>
          </cell>
          <cell r="K71">
            <v>17.772336912491213</v>
          </cell>
        </row>
        <row r="72">
          <cell r="A72" t="str">
            <v>TISELCO</v>
          </cell>
          <cell r="C72">
            <v>12745</v>
          </cell>
          <cell r="D72">
            <v>1088.0840000000001</v>
          </cell>
          <cell r="E72">
            <v>11.713250079957062</v>
          </cell>
          <cell r="F72">
            <v>3321.8912</v>
          </cell>
          <cell r="H72" t="e">
            <v>#REF!</v>
          </cell>
          <cell r="I72" t="e">
            <v>#REF!</v>
          </cell>
          <cell r="K72">
            <v>14.619180181730023</v>
          </cell>
        </row>
        <row r="74">
          <cell r="C74">
            <v>1601202</v>
          </cell>
          <cell r="D74">
            <v>156422.40700000001</v>
          </cell>
          <cell r="F74">
            <v>153459.19340000005</v>
          </cell>
          <cell r="G74">
            <v>-3398</v>
          </cell>
          <cell r="H74" t="e">
            <v>#REF!</v>
          </cell>
          <cell r="I74" t="e">
            <v>#REF!</v>
          </cell>
          <cell r="J74" t="e">
            <v>#REF!</v>
          </cell>
        </row>
        <row r="76">
          <cell r="A76" t="str">
            <v>AKELCO</v>
          </cell>
          <cell r="C76">
            <v>459282</v>
          </cell>
          <cell r="D76">
            <v>45151.277999999998</v>
          </cell>
          <cell r="E76">
            <v>10.172070876930659</v>
          </cell>
          <cell r="F76">
            <v>22670</v>
          </cell>
          <cell r="H76" t="e">
            <v>#REF!</v>
          </cell>
          <cell r="I76" t="e">
            <v>#REF!</v>
          </cell>
          <cell r="K76">
            <v>11.580461852210586</v>
          </cell>
        </row>
        <row r="77">
          <cell r="A77" t="str">
            <v>ANTECO</v>
          </cell>
          <cell r="C77">
            <v>163698</v>
          </cell>
          <cell r="D77">
            <v>17348.184000000001</v>
          </cell>
          <cell r="E77">
            <v>9.4360308836936468</v>
          </cell>
          <cell r="F77">
            <v>10314.564799999993</v>
          </cell>
          <cell r="H77" t="e">
            <v>#REF!</v>
          </cell>
          <cell r="I77" t="e">
            <v>#REF!</v>
          </cell>
          <cell r="K77">
            <v>13.364321905613078</v>
          </cell>
        </row>
        <row r="78">
          <cell r="A78" t="str">
            <v>CAPELCO</v>
          </cell>
          <cell r="C78">
            <v>264253</v>
          </cell>
          <cell r="D78">
            <v>21982.613000000001</v>
          </cell>
          <cell r="E78">
            <v>12.02100041519177</v>
          </cell>
          <cell r="G78">
            <v>-39590.809200000018</v>
          </cell>
          <cell r="H78" t="e">
            <v>#REF!</v>
          </cell>
          <cell r="I78" t="e">
            <v>#REF!</v>
          </cell>
          <cell r="K78">
            <v>19.396967425139312</v>
          </cell>
        </row>
        <row r="79">
          <cell r="A79" t="str">
            <v>CENECO</v>
          </cell>
          <cell r="C79">
            <v>1128375</v>
          </cell>
          <cell r="D79">
            <v>138652.755</v>
          </cell>
          <cell r="E79">
            <v>8.1381361661367642</v>
          </cell>
          <cell r="G79">
            <v>-43535.637899999972</v>
          </cell>
          <cell r="H79" t="e">
            <v>#REF!</v>
          </cell>
          <cell r="J79" t="e">
            <v>#REF!</v>
          </cell>
          <cell r="K79">
            <v>14.148041986511247</v>
          </cell>
        </row>
        <row r="80">
          <cell r="A80" t="str">
            <v>GUIMELCO</v>
          </cell>
          <cell r="C80">
            <v>61067</v>
          </cell>
          <cell r="D80">
            <v>4882.0079999999998</v>
          </cell>
          <cell r="E80">
            <v>12.508582534072046</v>
          </cell>
          <cell r="F80">
            <v>644.58320000000094</v>
          </cell>
          <cell r="H80" t="e">
            <v>#REF!</v>
          </cell>
          <cell r="I80" t="e">
            <v>#REF!</v>
          </cell>
          <cell r="K80">
            <v>14.127351343464504</v>
          </cell>
        </row>
        <row r="81">
          <cell r="A81" t="str">
            <v>ILECO I</v>
          </cell>
          <cell r="C81">
            <v>440502</v>
          </cell>
          <cell r="D81">
            <v>42877.275000000001</v>
          </cell>
          <cell r="E81">
            <v>10.273553998009435</v>
          </cell>
          <cell r="F81">
            <v>17064.758900000015</v>
          </cell>
          <cell r="H81" t="e">
            <v>#REF!</v>
          </cell>
          <cell r="I81" t="e">
            <v>#REF!</v>
          </cell>
          <cell r="K81">
            <v>8.5754123700605529</v>
          </cell>
        </row>
        <row r="82">
          <cell r="A82" t="str">
            <v>ILECO II</v>
          </cell>
          <cell r="C82">
            <v>266353</v>
          </cell>
          <cell r="D82">
            <v>25718.456999999999</v>
          </cell>
          <cell r="E82">
            <v>10.356492226574868</v>
          </cell>
          <cell r="F82">
            <v>24084</v>
          </cell>
          <cell r="H82" t="e">
            <v>#REF!</v>
          </cell>
          <cell r="I82" t="e">
            <v>#REF!</v>
          </cell>
          <cell r="K82">
            <v>10.683592641243472</v>
          </cell>
        </row>
        <row r="83">
          <cell r="A83" t="str">
            <v>ILECO III</v>
          </cell>
          <cell r="C83">
            <v>80283</v>
          </cell>
          <cell r="D83">
            <v>7358.1980000000003</v>
          </cell>
          <cell r="E83">
            <v>10.910687643904119</v>
          </cell>
          <cell r="G83">
            <v>-593.45059999999648</v>
          </cell>
          <cell r="H83" t="e">
            <v>#REF!</v>
          </cell>
          <cell r="I83" t="e">
            <v>#REF!</v>
          </cell>
          <cell r="K83">
            <v>20.131665915220438</v>
          </cell>
        </row>
        <row r="84">
          <cell r="A84" t="str">
            <v>NOCECO</v>
          </cell>
          <cell r="C84">
            <v>348183</v>
          </cell>
          <cell r="D84">
            <v>40610.607000000004</v>
          </cell>
          <cell r="E84">
            <v>8.5736960297096765</v>
          </cell>
          <cell r="G84">
            <v>-10479.037300000025</v>
          </cell>
          <cell r="H84" t="e">
            <v>#REF!</v>
          </cell>
          <cell r="I84" t="e">
            <v>#REF!</v>
          </cell>
          <cell r="K84">
            <v>9.7092248111510919</v>
          </cell>
        </row>
        <row r="85">
          <cell r="A85" t="str">
            <v>VRESCO</v>
          </cell>
          <cell r="C85">
            <v>351738</v>
          </cell>
          <cell r="D85">
            <v>31513.52</v>
          </cell>
          <cell r="E85">
            <v>11.161495129709406</v>
          </cell>
          <cell r="F85">
            <v>15195</v>
          </cell>
          <cell r="H85" t="e">
            <v>#REF!</v>
          </cell>
          <cell r="I85" t="e">
            <v>#REF!</v>
          </cell>
          <cell r="K85">
            <v>11.438715354513572</v>
          </cell>
        </row>
        <row r="87">
          <cell r="C87">
            <v>3563734</v>
          </cell>
          <cell r="D87">
            <v>376094.89500000002</v>
          </cell>
          <cell r="F87">
            <v>89972.906900000002</v>
          </cell>
          <cell r="G87">
            <v>-94198.935000000012</v>
          </cell>
          <cell r="H87" t="e">
            <v>#REF!</v>
          </cell>
          <cell r="I87" t="e">
            <v>#REF!</v>
          </cell>
          <cell r="J87" t="e">
            <v>#REF!</v>
          </cell>
        </row>
        <row r="89">
          <cell r="A89" t="str">
            <v>BANELCO</v>
          </cell>
          <cell r="C89">
            <v>23481</v>
          </cell>
          <cell r="D89">
            <v>2287.3690000000001</v>
          </cell>
          <cell r="E89">
            <v>10.265505915311433</v>
          </cell>
          <cell r="G89">
            <v>-1547.9387999999999</v>
          </cell>
          <cell r="H89" t="e">
            <v>#REF!</v>
          </cell>
          <cell r="J89" t="e">
            <v>#REF!</v>
          </cell>
          <cell r="K89">
            <v>8.5896300535345702</v>
          </cell>
        </row>
        <row r="90">
          <cell r="A90" t="str">
            <v>BOHECO I</v>
          </cell>
          <cell r="C90">
            <v>220943</v>
          </cell>
          <cell r="D90">
            <v>26581.646000000001</v>
          </cell>
          <cell r="E90">
            <v>8.311863005022337</v>
          </cell>
          <cell r="G90">
            <v>-4015</v>
          </cell>
          <cell r="H90" t="e">
            <v>#REF!</v>
          </cell>
          <cell r="I90" t="e">
            <v>#REF!</v>
          </cell>
          <cell r="K90">
            <v>6.8205810284919623</v>
          </cell>
        </row>
        <row r="91">
          <cell r="A91" t="str">
            <v>BOHECO II</v>
          </cell>
          <cell r="C91">
            <v>150477</v>
          </cell>
          <cell r="D91">
            <v>16814.965</v>
          </cell>
          <cell r="E91">
            <v>8.9489927573444241</v>
          </cell>
          <cell r="G91">
            <v>-362</v>
          </cell>
          <cell r="H91" t="e">
            <v>#REF!</v>
          </cell>
          <cell r="I91" t="e">
            <v>#REF!</v>
          </cell>
          <cell r="K91">
            <v>10.770616594099657</v>
          </cell>
        </row>
        <row r="92">
          <cell r="A92" t="str">
            <v>CELCO</v>
          </cell>
          <cell r="C92">
            <v>18501</v>
          </cell>
          <cell r="D92">
            <v>1587.6010000000001</v>
          </cell>
          <cell r="E92">
            <v>11.653431813157084</v>
          </cell>
          <cell r="F92">
            <v>176</v>
          </cell>
          <cell r="H92" t="e">
            <v>#REF!</v>
          </cell>
          <cell r="I92" t="e">
            <v>#REF!</v>
          </cell>
          <cell r="K92">
            <v>9.2414093526565821</v>
          </cell>
        </row>
        <row r="93">
          <cell r="A93" t="str">
            <v>CEBECO I</v>
          </cell>
          <cell r="C93">
            <v>303195</v>
          </cell>
          <cell r="D93">
            <v>35369.548000000003</v>
          </cell>
          <cell r="E93">
            <v>8.5722045416017192</v>
          </cell>
          <cell r="F93">
            <v>17938.417689999973</v>
          </cell>
          <cell r="H93" t="e">
            <v>#REF!</v>
          </cell>
          <cell r="I93" t="e">
            <v>#REF!</v>
          </cell>
          <cell r="K93">
            <v>9.5969657521990115</v>
          </cell>
        </row>
        <row r="94">
          <cell r="A94" t="str">
            <v>CEBECO II</v>
          </cell>
          <cell r="C94">
            <v>496510</v>
          </cell>
          <cell r="D94">
            <v>62809.559000000001</v>
          </cell>
          <cell r="E94">
            <v>7.9050069432902719</v>
          </cell>
          <cell r="F94">
            <v>23016</v>
          </cell>
          <cell r="H94" t="e">
            <v>#REF!</v>
          </cell>
          <cell r="I94" t="e">
            <v>#REF!</v>
          </cell>
          <cell r="K94">
            <v>7.1668658260033533</v>
          </cell>
        </row>
        <row r="95">
          <cell r="A95" t="str">
            <v>CEBECO III</v>
          </cell>
          <cell r="C95">
            <v>196293</v>
          </cell>
          <cell r="D95">
            <v>34249.531999999999</v>
          </cell>
          <cell r="E95">
            <v>5.7312607950380166</v>
          </cell>
          <cell r="F95">
            <v>6573</v>
          </cell>
          <cell r="H95" t="e">
            <v>#REF!</v>
          </cell>
          <cell r="I95" t="e">
            <v>#REF!</v>
          </cell>
          <cell r="K95">
            <v>6.344148147917239</v>
          </cell>
        </row>
        <row r="96">
          <cell r="A96" t="str">
            <v>NORECO I</v>
          </cell>
          <cell r="C96">
            <v>100025</v>
          </cell>
          <cell r="D96">
            <v>11213.335999999999</v>
          </cell>
          <cell r="E96">
            <v>8.9201821830720149</v>
          </cell>
          <cell r="G96">
            <v>-3094</v>
          </cell>
          <cell r="H96" t="e">
            <v>#REF!</v>
          </cell>
          <cell r="J96" t="e">
            <v>#REF!</v>
          </cell>
          <cell r="K96">
            <v>12.783590868827158</v>
          </cell>
        </row>
        <row r="97">
          <cell r="A97" t="str">
            <v>NORECO II</v>
          </cell>
          <cell r="C97">
            <v>519558</v>
          </cell>
          <cell r="D97">
            <v>53283.955000000002</v>
          </cell>
          <cell r="E97">
            <v>0</v>
          </cell>
          <cell r="F97">
            <v>7818</v>
          </cell>
          <cell r="H97" t="e">
            <v>#REF!</v>
          </cell>
          <cell r="I97" t="e">
            <v>#REF!</v>
          </cell>
          <cell r="K97">
            <v>13.765831069670636</v>
          </cell>
        </row>
        <row r="98">
          <cell r="A98" t="str">
            <v>PROSIELCO</v>
          </cell>
          <cell r="C98">
            <v>37896</v>
          </cell>
          <cell r="D98">
            <v>3392.973</v>
          </cell>
          <cell r="E98">
            <v>11.168965977624932</v>
          </cell>
          <cell r="G98">
            <v>-796</v>
          </cell>
          <cell r="H98" t="e">
            <v>#REF!</v>
          </cell>
          <cell r="I98" t="e">
            <v>#REF!</v>
          </cell>
          <cell r="K98">
            <v>13.391783921374531</v>
          </cell>
        </row>
        <row r="100">
          <cell r="C100">
            <v>2066879</v>
          </cell>
          <cell r="D100">
            <v>247590.484</v>
          </cell>
          <cell r="F100">
            <v>55521.417689999973</v>
          </cell>
          <cell r="G100">
            <v>-9814.9387999999999</v>
          </cell>
          <cell r="H100" t="e">
            <v>#REF!</v>
          </cell>
          <cell r="I100" t="e">
            <v>#REF!</v>
          </cell>
          <cell r="J100" t="e">
            <v>#REF!</v>
          </cell>
        </row>
        <row r="102">
          <cell r="A102" t="str">
            <v>BILECO</v>
          </cell>
          <cell r="C102">
            <v>48052</v>
          </cell>
          <cell r="D102">
            <v>4332.46</v>
          </cell>
          <cell r="E102">
            <v>11.091158371918032</v>
          </cell>
          <cell r="G102">
            <v>-783</v>
          </cell>
          <cell r="H102" t="e">
            <v>#REF!</v>
          </cell>
          <cell r="I102" t="e">
            <v>#REF!</v>
          </cell>
          <cell r="K102">
            <v>21.284023668639058</v>
          </cell>
        </row>
        <row r="103">
          <cell r="A103" t="str">
            <v>LEYECO I/DORELCO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H103" t="e">
            <v>#REF!</v>
          </cell>
          <cell r="I103" t="e">
            <v>#REF!</v>
          </cell>
          <cell r="K103">
            <v>0</v>
          </cell>
        </row>
        <row r="104">
          <cell r="A104" t="str">
            <v>LEYECO II</v>
          </cell>
          <cell r="C104">
            <v>96491</v>
          </cell>
          <cell r="D104">
            <v>0</v>
          </cell>
          <cell r="E104">
            <v>0</v>
          </cell>
          <cell r="G104">
            <v>-11413.325200000007</v>
          </cell>
          <cell r="H104" t="e">
            <v>#REF!</v>
          </cell>
          <cell r="I104" t="e">
            <v>#REF!</v>
          </cell>
          <cell r="K104">
            <v>0</v>
          </cell>
        </row>
        <row r="105">
          <cell r="A105" t="str">
            <v>LEYECO III</v>
          </cell>
          <cell r="C105">
            <v>31294</v>
          </cell>
          <cell r="D105">
            <v>2751.306</v>
          </cell>
          <cell r="E105">
            <v>11.374234636205497</v>
          </cell>
          <cell r="F105">
            <v>5262.3607000000011</v>
          </cell>
          <cell r="H105" t="e">
            <v>#REF!</v>
          </cell>
          <cell r="I105" t="e">
            <v>#REF!</v>
          </cell>
          <cell r="K105">
            <v>-17.170000000000002</v>
          </cell>
        </row>
        <row r="106">
          <cell r="A106" t="str">
            <v>LEYECO IV</v>
          </cell>
          <cell r="C106">
            <v>89007</v>
          </cell>
          <cell r="D106">
            <v>10128.92</v>
          </cell>
          <cell r="E106">
            <v>8.7874126757837949</v>
          </cell>
          <cell r="G106">
            <v>-2279</v>
          </cell>
          <cell r="H106" t="e">
            <v>#REF!</v>
          </cell>
          <cell r="I106" t="e">
            <v>#REF!</v>
          </cell>
          <cell r="K106">
            <v>14.884766100421718</v>
          </cell>
        </row>
        <row r="107">
          <cell r="A107" t="str">
            <v>LEYECO V</v>
          </cell>
          <cell r="C107">
            <v>89715</v>
          </cell>
          <cell r="D107">
            <v>10084.066999999999</v>
          </cell>
          <cell r="E107">
            <v>8.89670804448245</v>
          </cell>
          <cell r="F107">
            <v>-60899.401199999993</v>
          </cell>
          <cell r="H107" t="e">
            <v>#REF!</v>
          </cell>
          <cell r="I107" t="e">
            <v>#REF!</v>
          </cell>
          <cell r="K107">
            <v>29.159751105753116</v>
          </cell>
        </row>
        <row r="108">
          <cell r="A108" t="str">
            <v>SOLECO</v>
          </cell>
          <cell r="C108">
            <v>138538</v>
          </cell>
          <cell r="D108">
            <v>16180.709000000001</v>
          </cell>
          <cell r="E108">
            <v>8.5619239552481901</v>
          </cell>
          <cell r="F108">
            <v>12251.311699999991</v>
          </cell>
          <cell r="H108" t="e">
            <v>#REF!</v>
          </cell>
          <cell r="I108" t="e">
            <v>#REF!</v>
          </cell>
          <cell r="K108">
            <v>10.461512273228623</v>
          </cell>
        </row>
        <row r="109">
          <cell r="A109" t="str">
            <v>SAMELCO I</v>
          </cell>
          <cell r="C109">
            <v>95946</v>
          </cell>
          <cell r="D109">
            <v>10086.707</v>
          </cell>
          <cell r="E109">
            <v>9.5121232330829084</v>
          </cell>
          <cell r="F109">
            <v>16567</v>
          </cell>
          <cell r="H109" t="e">
            <v>#REF!</v>
          </cell>
          <cell r="J109" t="e">
            <v>#REF!</v>
          </cell>
          <cell r="K109">
            <v>17.573874582691719</v>
          </cell>
        </row>
        <row r="110">
          <cell r="A110" t="str">
            <v>SAMELCO II</v>
          </cell>
          <cell r="C110">
            <v>112040</v>
          </cell>
          <cell r="D110">
            <v>10384.144</v>
          </cell>
          <cell r="E110">
            <v>10.789526801631411</v>
          </cell>
          <cell r="F110">
            <v>10901</v>
          </cell>
          <cell r="H110" t="e">
            <v>#REF!</v>
          </cell>
          <cell r="I110" t="e">
            <v>#REF!</v>
          </cell>
          <cell r="K110">
            <v>13.796788709262609</v>
          </cell>
        </row>
        <row r="111">
          <cell r="A111" t="str">
            <v>ESAMELCO</v>
          </cell>
          <cell r="C111">
            <v>85424</v>
          </cell>
          <cell r="D111">
            <v>8074.1540000000005</v>
          </cell>
          <cell r="E111">
            <v>0</v>
          </cell>
          <cell r="F111">
            <v>7220</v>
          </cell>
          <cell r="H111" t="e">
            <v>#REF!</v>
          </cell>
          <cell r="I111" t="e">
            <v>#REF!</v>
          </cell>
          <cell r="K111">
            <v>13.637154503251459</v>
          </cell>
        </row>
        <row r="112">
          <cell r="A112" t="str">
            <v>NORSAMELCO</v>
          </cell>
          <cell r="C112">
            <v>127066</v>
          </cell>
          <cell r="D112">
            <v>11459.636</v>
          </cell>
          <cell r="E112">
            <v>11.088135783719482</v>
          </cell>
          <cell r="F112">
            <v>20229</v>
          </cell>
          <cell r="H112" t="e">
            <v>#REF!</v>
          </cell>
          <cell r="J112" t="e">
            <v>#REF!</v>
          </cell>
          <cell r="K112">
            <v>22.282545963602935</v>
          </cell>
        </row>
        <row r="114">
          <cell r="C114">
            <v>913573</v>
          </cell>
          <cell r="D114">
            <v>83482.103000000003</v>
          </cell>
          <cell r="F114">
            <v>11531.271200000003</v>
          </cell>
          <cell r="G114">
            <v>-14475.325200000007</v>
          </cell>
          <cell r="H114" t="e">
            <v>#REF!</v>
          </cell>
          <cell r="I114" t="e">
            <v>#REF!</v>
          </cell>
          <cell r="J114" t="e">
            <v>#REF!</v>
          </cell>
        </row>
        <row r="116">
          <cell r="A116" t="str">
            <v>ZAMCELCO</v>
          </cell>
          <cell r="C116">
            <v>729745</v>
          </cell>
          <cell r="D116">
            <v>100915.25199999999</v>
          </cell>
          <cell r="E116">
            <v>7.2312656960912118</v>
          </cell>
          <cell r="G116">
            <v>-47905</v>
          </cell>
          <cell r="H116" t="e">
            <v>#REF!</v>
          </cell>
          <cell r="J116" t="e">
            <v>#REF!</v>
          </cell>
          <cell r="K116">
            <v>19.700153321793959</v>
          </cell>
        </row>
        <row r="117">
          <cell r="A117" t="str">
            <v>ZAMSURECO I</v>
          </cell>
          <cell r="C117">
            <v>286735</v>
          </cell>
          <cell r="D117">
            <v>38360.909</v>
          </cell>
          <cell r="E117">
            <v>7.4746664631956454</v>
          </cell>
          <cell r="F117">
            <v>12909.789999999979</v>
          </cell>
          <cell r="H117" t="e">
            <v>#REF!</v>
          </cell>
          <cell r="I117" t="e">
            <v>#REF!</v>
          </cell>
          <cell r="K117">
            <v>12.0729637218368</v>
          </cell>
        </row>
        <row r="118">
          <cell r="A118" t="str">
            <v>ZAMSURECO II</v>
          </cell>
          <cell r="C118">
            <v>158158</v>
          </cell>
          <cell r="D118">
            <v>20883.505000000001</v>
          </cell>
          <cell r="E118">
            <v>7.5733455662734768</v>
          </cell>
          <cell r="G118">
            <v>-14353.529899999994</v>
          </cell>
          <cell r="H118" t="e">
            <v>#REF!</v>
          </cell>
          <cell r="J118" t="e">
            <v>#REF!</v>
          </cell>
          <cell r="K118">
            <v>22.971439356125227</v>
          </cell>
        </row>
        <row r="119">
          <cell r="A119" t="str">
            <v>ZANECO</v>
          </cell>
          <cell r="C119">
            <v>281022</v>
          </cell>
          <cell r="D119">
            <v>35968.785000000003</v>
          </cell>
          <cell r="E119">
            <v>7.8129411377114897</v>
          </cell>
          <cell r="F119">
            <v>-3167.9094000000041</v>
          </cell>
          <cell r="H119" t="e">
            <v>#REF!</v>
          </cell>
          <cell r="J119" t="e">
            <v>#REF!</v>
          </cell>
          <cell r="K119">
            <v>12.127599725717443</v>
          </cell>
        </row>
        <row r="121">
          <cell r="C121">
            <v>1455660</v>
          </cell>
          <cell r="D121">
            <v>196128.451</v>
          </cell>
          <cell r="F121">
            <v>9741.8805999999749</v>
          </cell>
          <cell r="G121">
            <v>-62258.529899999994</v>
          </cell>
          <cell r="H121" t="e">
            <v>#REF!</v>
          </cell>
          <cell r="I121" t="e">
            <v>#REF!</v>
          </cell>
          <cell r="J121" t="e">
            <v>#REF!</v>
          </cell>
        </row>
        <row r="123">
          <cell r="A123" t="str">
            <v>BASELCO</v>
          </cell>
          <cell r="C123">
            <v>49019</v>
          </cell>
          <cell r="D123">
            <v>5366.2060000000001</v>
          </cell>
          <cell r="E123">
            <v>9.1347592693981561</v>
          </cell>
          <cell r="G123">
            <v>-12480</v>
          </cell>
          <cell r="H123" t="e">
            <v>#REF!</v>
          </cell>
          <cell r="J123" t="e">
            <v>#REF!</v>
          </cell>
          <cell r="K123">
            <v>36.012741403469079</v>
          </cell>
        </row>
        <row r="124">
          <cell r="A124" t="str">
            <v>CASELCO</v>
          </cell>
          <cell r="C124">
            <v>0</v>
          </cell>
          <cell r="D124">
            <v>0</v>
          </cell>
          <cell r="E124">
            <v>0</v>
          </cell>
          <cell r="G124">
            <v>0</v>
          </cell>
          <cell r="H124" t="e">
            <v>#REF!</v>
          </cell>
          <cell r="J124" t="e">
            <v>#REF!</v>
          </cell>
          <cell r="K124">
            <v>0</v>
          </cell>
        </row>
        <row r="125">
          <cell r="A125" t="str">
            <v>MAGELCO</v>
          </cell>
          <cell r="C125">
            <v>32808</v>
          </cell>
          <cell r="D125">
            <v>4759.3609999999999</v>
          </cell>
          <cell r="E125">
            <v>6.8933623652418889</v>
          </cell>
          <cell r="G125">
            <v>-16217</v>
          </cell>
          <cell r="H125" t="e">
            <v>#REF!</v>
          </cell>
          <cell r="J125" t="e">
            <v>#REF!</v>
          </cell>
          <cell r="K125">
            <v>38.281205063907336</v>
          </cell>
        </row>
        <row r="126">
          <cell r="A126" t="str">
            <v>SIASELCO</v>
          </cell>
          <cell r="C126">
            <v>5540</v>
          </cell>
          <cell r="D126">
            <v>505.56599999999997</v>
          </cell>
          <cell r="E126">
            <v>10.95801537286922</v>
          </cell>
          <cell r="F126">
            <v>180</v>
          </cell>
          <cell r="H126" t="e">
            <v>#REF!</v>
          </cell>
          <cell r="I126" t="e">
            <v>#REF!</v>
          </cell>
          <cell r="K126">
            <v>11.165009593581022</v>
          </cell>
        </row>
        <row r="127">
          <cell r="A127" t="str">
            <v>SULECO</v>
          </cell>
          <cell r="C127">
            <v>66257</v>
          </cell>
          <cell r="D127">
            <v>6492.6009999999997</v>
          </cell>
          <cell r="E127">
            <v>10.205001046575941</v>
          </cell>
          <cell r="G127">
            <v>-2742.71179999999</v>
          </cell>
          <cell r="H127" t="e">
            <v>#REF!</v>
          </cell>
          <cell r="J127" t="e">
            <v>#REF!</v>
          </cell>
          <cell r="K127">
            <v>31.405531789915642</v>
          </cell>
        </row>
        <row r="128">
          <cell r="A128" t="str">
            <v>TAWELCO</v>
          </cell>
          <cell r="C128">
            <v>29520</v>
          </cell>
          <cell r="D128">
            <v>3192.3760000000002</v>
          </cell>
          <cell r="E128">
            <v>9.2470310514801515</v>
          </cell>
          <cell r="G128">
            <v>-25391</v>
          </cell>
          <cell r="H128" t="e">
            <v>#REF!</v>
          </cell>
          <cell r="J128" t="e">
            <v>#REF!</v>
          </cell>
          <cell r="K128">
            <v>29.205205938434954</v>
          </cell>
        </row>
        <row r="129">
          <cell r="A129" t="str">
            <v>LASURECO</v>
          </cell>
          <cell r="C129">
            <v>114288</v>
          </cell>
          <cell r="D129">
            <v>15902.625</v>
          </cell>
          <cell r="E129">
            <v>7.1867380385313746</v>
          </cell>
          <cell r="G129">
            <v>-19018.754000000001</v>
          </cell>
          <cell r="H129" t="e">
            <v>#REF!</v>
          </cell>
          <cell r="J129" t="e">
            <v>#REF!</v>
          </cell>
          <cell r="K129">
            <v>16.629334274992932</v>
          </cell>
        </row>
        <row r="131">
          <cell r="C131">
            <v>297432</v>
          </cell>
          <cell r="D131">
            <v>36218.735000000001</v>
          </cell>
          <cell r="F131">
            <v>180</v>
          </cell>
          <cell r="G131">
            <v>-75849.465799999991</v>
          </cell>
          <cell r="H131" t="e">
            <v>#REF!</v>
          </cell>
          <cell r="I131" t="e">
            <v>#REF!</v>
          </cell>
          <cell r="J131" t="e">
            <v>#REF!</v>
          </cell>
        </row>
        <row r="134">
          <cell r="A134" t="str">
            <v>BUSECO</v>
          </cell>
          <cell r="C134">
            <v>213700</v>
          </cell>
          <cell r="D134">
            <v>29116.652999999998</v>
          </cell>
          <cell r="E134">
            <v>7.3394424833101528</v>
          </cell>
          <cell r="F134">
            <v>18982.426210000005</v>
          </cell>
          <cell r="H134" t="e">
            <v>#REF!</v>
          </cell>
          <cell r="J134" t="e">
            <v>#REF!</v>
          </cell>
          <cell r="K134">
            <v>11.577486522216105</v>
          </cell>
        </row>
        <row r="135">
          <cell r="A135" t="str">
            <v>CAMELCO</v>
          </cell>
          <cell r="C135">
            <v>39714</v>
          </cell>
          <cell r="D135">
            <v>3475.3150000000001</v>
          </cell>
          <cell r="E135">
            <v>11.427453338762097</v>
          </cell>
          <cell r="F135">
            <v>1146</v>
          </cell>
          <cell r="H135" t="e">
            <v>#REF!</v>
          </cell>
          <cell r="J135" t="e">
            <v>#REF!</v>
          </cell>
          <cell r="K135">
            <v>11.362596765295228</v>
          </cell>
        </row>
        <row r="136">
          <cell r="A136" t="str">
            <v>FIBECO</v>
          </cell>
          <cell r="C136">
            <v>263329</v>
          </cell>
          <cell r="D136">
            <v>32805.627</v>
          </cell>
          <cell r="E136">
            <v>8.0269461089708791</v>
          </cell>
          <cell r="F136">
            <v>1780</v>
          </cell>
          <cell r="H136" t="e">
            <v>#REF!</v>
          </cell>
          <cell r="I136" t="e">
            <v>#REF!</v>
          </cell>
          <cell r="K136">
            <v>14.110415417768163</v>
          </cell>
        </row>
        <row r="137">
          <cell r="A137" t="str">
            <v>LANECO</v>
          </cell>
          <cell r="C137">
            <v>102388</v>
          </cell>
          <cell r="D137">
            <v>14437.282999999999</v>
          </cell>
          <cell r="E137">
            <v>7.0919161174578349</v>
          </cell>
          <cell r="G137">
            <v>-1563.5491000000038</v>
          </cell>
          <cell r="H137" t="e">
            <v>#REF!</v>
          </cell>
          <cell r="I137" t="e">
            <v>#REF!</v>
          </cell>
          <cell r="K137">
            <v>16.083394880868173</v>
          </cell>
        </row>
        <row r="138">
          <cell r="A138" t="str">
            <v>MOELCI I</v>
          </cell>
          <cell r="C138">
            <v>75893</v>
          </cell>
          <cell r="D138">
            <v>9889.9889999999996</v>
          </cell>
          <cell r="E138">
            <v>7.6737193539851258</v>
          </cell>
          <cell r="G138">
            <v>-2950.426999999996</v>
          </cell>
          <cell r="H138" t="e">
            <v>#REF!</v>
          </cell>
          <cell r="J138" t="e">
            <v>#REF!</v>
          </cell>
          <cell r="K138">
            <v>12.276866476185171</v>
          </cell>
        </row>
        <row r="139">
          <cell r="A139" t="str">
            <v>MOELCI II</v>
          </cell>
          <cell r="C139">
            <v>191926</v>
          </cell>
          <cell r="D139">
            <v>26925.050999999999</v>
          </cell>
          <cell r="E139">
            <v>7.1281573431374374</v>
          </cell>
          <cell r="F139">
            <v>7906</v>
          </cell>
          <cell r="H139" t="e">
            <v>#REF!</v>
          </cell>
          <cell r="I139" t="e">
            <v>#REF!</v>
          </cell>
          <cell r="K139">
            <v>11.62861777674574</v>
          </cell>
        </row>
        <row r="140">
          <cell r="A140" t="str">
            <v>MORESCO I</v>
          </cell>
          <cell r="C140">
            <v>380635</v>
          </cell>
          <cell r="D140">
            <v>50629.84</v>
          </cell>
          <cell r="E140">
            <v>7.5179972917157158</v>
          </cell>
          <cell r="F140">
            <v>12670</v>
          </cell>
          <cell r="H140" t="e">
            <v>#REF!</v>
          </cell>
          <cell r="I140" t="e">
            <v>#REF!</v>
          </cell>
          <cell r="K140">
            <v>2.2396387364915107</v>
          </cell>
        </row>
        <row r="141">
          <cell r="A141" t="str">
            <v>MORESCO II</v>
          </cell>
          <cell r="C141">
            <v>185561</v>
          </cell>
          <cell r="D141">
            <v>19572.151000000002</v>
          </cell>
          <cell r="E141">
            <v>9.4808690163896649</v>
          </cell>
          <cell r="F141">
            <v>1461</v>
          </cell>
          <cell r="H141" t="e">
            <v>#REF!</v>
          </cell>
          <cell r="J141" t="e">
            <v>#REF!</v>
          </cell>
          <cell r="K141">
            <v>10.630861425826147</v>
          </cell>
        </row>
        <row r="143">
          <cell r="C143">
            <v>1453146</v>
          </cell>
          <cell r="D143">
            <v>186851.90900000001</v>
          </cell>
          <cell r="F143">
            <v>43945.426210000005</v>
          </cell>
          <cell r="G143">
            <v>-4513.9760999999999</v>
          </cell>
          <cell r="H143" t="e">
            <v>#REF!</v>
          </cell>
          <cell r="I143" t="e">
            <v>#REF!</v>
          </cell>
          <cell r="J143" t="e">
            <v>#REF!</v>
          </cell>
        </row>
        <row r="145">
          <cell r="A145" t="str">
            <v>ANECO</v>
          </cell>
          <cell r="C145">
            <v>476741</v>
          </cell>
          <cell r="D145">
            <v>58588.237000000001</v>
          </cell>
          <cell r="E145">
            <v>8.1371453454044023</v>
          </cell>
          <cell r="F145">
            <v>12720</v>
          </cell>
          <cell r="H145" t="e">
            <v>#REF!</v>
          </cell>
          <cell r="I145" t="e">
            <v>#REF!</v>
          </cell>
          <cell r="K145">
            <v>10.683812125748085</v>
          </cell>
        </row>
        <row r="146">
          <cell r="A146" t="str">
            <v>ASELCO</v>
          </cell>
          <cell r="C146">
            <v>320232</v>
          </cell>
          <cell r="D146">
            <v>35936.366000000002</v>
          </cell>
          <cell r="E146">
            <v>8.9110846656002991</v>
          </cell>
          <cell r="F146">
            <v>9337</v>
          </cell>
          <cell r="H146" t="e">
            <v>#REF!</v>
          </cell>
          <cell r="J146" t="e">
            <v>#REF!</v>
          </cell>
          <cell r="K146">
            <v>9.94293257374928</v>
          </cell>
        </row>
        <row r="147">
          <cell r="A147" t="str">
            <v>DIELCO</v>
          </cell>
          <cell r="C147">
            <v>17204</v>
          </cell>
          <cell r="D147">
            <v>2139.6669999999999</v>
          </cell>
          <cell r="E147">
            <v>8.0405034989089419</v>
          </cell>
          <cell r="F147">
            <v>1371.398000000001</v>
          </cell>
          <cell r="H147" t="e">
            <v>#REF!</v>
          </cell>
          <cell r="I147" t="e">
            <v>#REF!</v>
          </cell>
          <cell r="K147">
            <v>5.106361007848002</v>
          </cell>
        </row>
        <row r="148">
          <cell r="A148" t="str">
            <v>SIARELCO</v>
          </cell>
          <cell r="C148">
            <v>28510</v>
          </cell>
          <cell r="D148">
            <v>3446.7</v>
          </cell>
          <cell r="E148">
            <v>8.2716801578321295</v>
          </cell>
          <cell r="F148">
            <v>2436</v>
          </cell>
          <cell r="H148" t="e">
            <v>#REF!</v>
          </cell>
          <cell r="I148" t="e">
            <v>#REF!</v>
          </cell>
          <cell r="K148">
            <v>6.9960342377206999</v>
          </cell>
        </row>
        <row r="149">
          <cell r="A149" t="str">
            <v>SURNECO</v>
          </cell>
          <cell r="C149">
            <v>216712</v>
          </cell>
          <cell r="D149">
            <v>30063.282999999999</v>
          </cell>
          <cell r="E149">
            <v>7.2085274252981622</v>
          </cell>
          <cell r="F149">
            <v>1332</v>
          </cell>
          <cell r="H149" t="e">
            <v>#REF!</v>
          </cell>
          <cell r="J149" t="e">
            <v>#REF!</v>
          </cell>
          <cell r="K149">
            <v>9.3878858718109548</v>
          </cell>
        </row>
        <row r="150">
          <cell r="A150" t="str">
            <v>SURSECO I</v>
          </cell>
          <cell r="C150">
            <v>88076</v>
          </cell>
          <cell r="D150">
            <v>10331.278</v>
          </cell>
          <cell r="E150">
            <v>8.5251795566821453</v>
          </cell>
          <cell r="F150">
            <v>1582</v>
          </cell>
          <cell r="H150" t="e">
            <v>#REF!</v>
          </cell>
          <cell r="I150" t="e">
            <v>#REF!</v>
          </cell>
          <cell r="K150">
            <v>12.095408591914788</v>
          </cell>
        </row>
        <row r="151">
          <cell r="A151" t="str">
            <v>SURSECO II</v>
          </cell>
          <cell r="C151">
            <v>94100</v>
          </cell>
          <cell r="D151">
            <v>11467.084999999999</v>
          </cell>
          <cell r="E151">
            <v>8.206095969463906</v>
          </cell>
          <cell r="G151">
            <v>-2513</v>
          </cell>
          <cell r="H151" t="e">
            <v>#REF!</v>
          </cell>
          <cell r="I151" t="e">
            <v>#REF!</v>
          </cell>
          <cell r="K151">
            <v>14.603291848300209</v>
          </cell>
        </row>
        <row r="153">
          <cell r="C153">
            <v>1241575</v>
          </cell>
          <cell r="D153">
            <v>151972.61599999998</v>
          </cell>
          <cell r="F153">
            <v>28778.398000000001</v>
          </cell>
          <cell r="G153">
            <v>-2513</v>
          </cell>
          <cell r="H153" t="e">
            <v>#REF!</v>
          </cell>
          <cell r="I153" t="e">
            <v>#REF!</v>
          </cell>
          <cell r="J153" t="e">
            <v>#REF!</v>
          </cell>
        </row>
        <row r="155">
          <cell r="A155" t="str">
            <v>DANECO</v>
          </cell>
          <cell r="C155">
            <v>630763</v>
          </cell>
          <cell r="D155">
            <v>80789.285999999993</v>
          </cell>
          <cell r="E155">
            <v>7.8075080401131416</v>
          </cell>
          <cell r="G155">
            <v>-48450</v>
          </cell>
          <cell r="H155" t="e">
            <v>#REF!</v>
          </cell>
          <cell r="I155" t="e">
            <v>#REF!</v>
          </cell>
          <cell r="K155">
            <v>16.589156755904352</v>
          </cell>
        </row>
        <row r="156">
          <cell r="A156" t="str">
            <v>DASURECO</v>
          </cell>
          <cell r="C156">
            <v>396950</v>
          </cell>
          <cell r="D156">
            <v>54337.491999999998</v>
          </cell>
          <cell r="E156">
            <v>7.305269076460136</v>
          </cell>
          <cell r="F156">
            <v>19537</v>
          </cell>
          <cell r="H156" t="e">
            <v>#REF!</v>
          </cell>
          <cell r="I156" t="e">
            <v>#REF!</v>
          </cell>
          <cell r="K156">
            <v>7.305269076460136</v>
          </cell>
        </row>
        <row r="157">
          <cell r="A157" t="str">
            <v>DORECO</v>
          </cell>
          <cell r="C157">
            <v>167254</v>
          </cell>
          <cell r="D157">
            <v>19222.133999999998</v>
          </cell>
          <cell r="E157">
            <v>8.7011150791062022</v>
          </cell>
          <cell r="F157">
            <v>11253</v>
          </cell>
          <cell r="H157" t="e">
            <v>#REF!</v>
          </cell>
          <cell r="I157" t="e">
            <v>#REF!</v>
          </cell>
          <cell r="K157">
            <v>8.7011150791062022</v>
          </cell>
        </row>
        <row r="158">
          <cell r="I158">
            <v>0</v>
          </cell>
        </row>
        <row r="159">
          <cell r="C159">
            <v>1194967</v>
          </cell>
          <cell r="D159">
            <v>154348.91199999998</v>
          </cell>
          <cell r="F159">
            <v>30790</v>
          </cell>
          <cell r="G159">
            <v>-48450</v>
          </cell>
          <cell r="H159" t="e">
            <v>#REF!</v>
          </cell>
          <cell r="I159" t="e">
            <v>#REF!</v>
          </cell>
          <cell r="J159">
            <v>0</v>
          </cell>
        </row>
        <row r="161">
          <cell r="A161" t="str">
            <v>COTELCO</v>
          </cell>
          <cell r="C161">
            <v>270530</v>
          </cell>
          <cell r="D161">
            <v>37197.504999999997</v>
          </cell>
          <cell r="E161">
            <v>7.272799613845069</v>
          </cell>
          <cell r="F161">
            <v>9285</v>
          </cell>
          <cell r="H161" t="e">
            <v>#REF!</v>
          </cell>
          <cell r="J161" t="e">
            <v>#REF!</v>
          </cell>
          <cell r="K161">
            <v>12.901804395822511</v>
          </cell>
        </row>
        <row r="162">
          <cell r="A162" t="str">
            <v>COTELCO-PPALMA</v>
          </cell>
          <cell r="C162">
            <v>76301</v>
          </cell>
          <cell r="D162">
            <v>12626.557000000001</v>
          </cell>
          <cell r="E162">
            <v>6.0428983134515608</v>
          </cell>
          <cell r="G162">
            <v>-2807</v>
          </cell>
          <cell r="H162" t="e">
            <v>#REF!</v>
          </cell>
          <cell r="K162">
            <v>23.87396646135775</v>
          </cell>
        </row>
        <row r="163">
          <cell r="A163" t="str">
            <v>SOCOTECO I</v>
          </cell>
          <cell r="C163">
            <v>298075</v>
          </cell>
          <cell r="D163">
            <v>44845.578000000001</v>
          </cell>
          <cell r="E163">
            <v>6.6466976967049014</v>
          </cell>
          <cell r="G163">
            <v>-553</v>
          </cell>
          <cell r="H163" t="e">
            <v>#REF!</v>
          </cell>
          <cell r="I163" t="e">
            <v>#REF!</v>
          </cell>
          <cell r="K163">
            <v>12.653949204032481</v>
          </cell>
        </row>
        <row r="164">
          <cell r="A164" t="str">
            <v>SOCOTECO II</v>
          </cell>
          <cell r="C164">
            <v>1156997</v>
          </cell>
          <cell r="D164">
            <v>169678.64</v>
          </cell>
          <cell r="E164">
            <v>6.8187545586173952</v>
          </cell>
          <cell r="G164">
            <v>-2973.2155999999959</v>
          </cell>
          <cell r="H164" t="e">
            <v>#REF!</v>
          </cell>
          <cell r="J164" t="e">
            <v>#REF!</v>
          </cell>
          <cell r="K164">
            <v>12.69828628219514</v>
          </cell>
        </row>
        <row r="165">
          <cell r="A165" t="str">
            <v>SUKELCO</v>
          </cell>
          <cell r="C165">
            <v>223123</v>
          </cell>
          <cell r="D165">
            <v>31325.468000000001</v>
          </cell>
          <cell r="E165">
            <v>7.1227347664845739</v>
          </cell>
          <cell r="F165">
            <v>2273</v>
          </cell>
          <cell r="H165" t="e">
            <v>#REF!</v>
          </cell>
          <cell r="I165" t="e">
            <v>#REF!</v>
          </cell>
          <cell r="K165">
            <v>14.950947411455569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. of consumers per emp."/>
      <sheetName val="FINANCIAL RATIOS"/>
      <sheetName val="npc per cons"/>
      <sheetName val="Debt Service Ratio audited"/>
      <sheetName val="net profit margin"/>
      <sheetName val="REG1"/>
      <sheetName val="CAR"/>
      <sheetName val="REG2"/>
      <sheetName val="REG3"/>
      <sheetName val="REG4 (CALABARZON)"/>
      <sheetName val="REG4 (MIMAROPA)"/>
      <sheetName val="REG5"/>
      <sheetName val="TOTAL LUZON"/>
      <sheetName val="TOTAL VISAYAS"/>
      <sheetName val="REG6"/>
      <sheetName val="REG7"/>
      <sheetName val="REG8"/>
      <sheetName val="REG9"/>
      <sheetName val="ARMM"/>
      <sheetName val="REG10"/>
      <sheetName val="CARAGA"/>
      <sheetName val="TOTAL MINDANAO"/>
      <sheetName val="REG11"/>
      <sheetName val="REG12"/>
      <sheetName val="SUMMARY"/>
      <sheetName val="main"/>
      <sheetName val="b4 and after rfsc profitability"/>
      <sheetName val="ec profitability after"/>
      <sheetName val="Source PIVOT"/>
      <sheetName val="lookup"/>
      <sheetName val="executive summ ok"/>
      <sheetName val="RESULTS OF OPERATIONS front)"/>
      <sheetName val="ECs PROFITABILITY ok"/>
      <sheetName val="ECs PROFITABILITY comparative"/>
      <sheetName val="ReSULTS OF OPER PER REG(FINAL)"/>
      <sheetName val="TOP LOSERS"/>
      <sheetName val="TOP GAINERS"/>
      <sheetName val="TOP GROSSER "/>
      <sheetName val="TOP NO. OF CONSUMERS"/>
      <sheetName val="main (2)"/>
      <sheetName val="PROFITABILITY RATIO"/>
      <sheetName val="NON POWER COST aftr RF NO CDA"/>
      <sheetName val="analysis"/>
      <sheetName val="NON POWER COST COMP aftr RF ALL"/>
      <sheetName val="NON POWER COST COMP aftr RF (2)"/>
      <sheetName val="NON POWER COST COMP net uc&amp;rf"/>
      <sheetName val="NON POWER COST gross uc&amp;rf"/>
      <sheetName val="porposed guarantee fund"/>
      <sheetName val="porposed guarantee fund (2)"/>
      <sheetName val="ECs Profitability w MCC (2)"/>
      <sheetName val="ECs Profitability w MC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>Financial Profile as of June 30, 2023</v>
          </cell>
        </row>
      </sheetData>
      <sheetData sheetId="7">
        <row r="2">
          <cell r="A2" t="str">
            <v>Financial Profile as of June 30, 2023</v>
          </cell>
        </row>
      </sheetData>
      <sheetData sheetId="8" refreshError="1"/>
      <sheetData sheetId="9" refreshError="1"/>
      <sheetData sheetId="10">
        <row r="2">
          <cell r="A2" t="str">
            <v>Financial Profile as of June 30, 2023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2">
          <cell r="A2" t="str">
            <v>Financial Profile as of June 30, 2023</v>
          </cell>
        </row>
      </sheetData>
      <sheetData sheetId="17">
        <row r="2">
          <cell r="A2" t="str">
            <v>Financial Profile as of June 30, 2023</v>
          </cell>
        </row>
        <row r="3">
          <cell r="A3" t="str">
            <v>With Comparative Figures as of June 30, 2022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profile(mcso)"/>
      <sheetName val="NEA-BIT"/>
    </sheetNames>
    <sheetDataSet>
      <sheetData sheetId="0" refreshError="1">
        <row r="10">
          <cell r="D10">
            <v>1067294.52681</v>
          </cell>
        </row>
        <row r="149">
          <cell r="D149">
            <v>23353.748860000003</v>
          </cell>
          <cell r="E149">
            <v>21427.007239999999</v>
          </cell>
          <cell r="F149">
            <v>1926.7416200000043</v>
          </cell>
          <cell r="I149">
            <v>0.77728648280119028</v>
          </cell>
          <cell r="K149">
            <v>73030.526559999998</v>
          </cell>
        </row>
        <row r="151">
          <cell r="D151">
            <v>269927.26741000003</v>
          </cell>
          <cell r="E151">
            <v>21813.982640000002</v>
          </cell>
          <cell r="F151">
            <v>248113.28477000003</v>
          </cell>
          <cell r="I151">
            <v>67.121585824957123</v>
          </cell>
          <cell r="K151">
            <v>276521.92483999999</v>
          </cell>
        </row>
        <row r="153">
          <cell r="D153">
            <v>5842.9277699999993</v>
          </cell>
          <cell r="E153">
            <v>5087.6362600000002</v>
          </cell>
          <cell r="F153">
            <v>755.29150999999911</v>
          </cell>
          <cell r="I153">
            <v>0</v>
          </cell>
          <cell r="K153">
            <v>12789.926509999999</v>
          </cell>
        </row>
        <row r="154">
          <cell r="D154">
            <v>46399.455179999997</v>
          </cell>
          <cell r="E154">
            <v>47440.669070000004</v>
          </cell>
          <cell r="F154">
            <v>-1041.2138900000064</v>
          </cell>
          <cell r="I154">
            <v>-1.1346401608438925</v>
          </cell>
          <cell r="K154">
            <v>23681.546109999999</v>
          </cell>
        </row>
        <row r="155">
          <cell r="D155">
            <v>39837.83339</v>
          </cell>
          <cell r="E155">
            <v>40084.284850000004</v>
          </cell>
          <cell r="F155">
            <v>-246.45146000000386</v>
          </cell>
          <cell r="I155">
            <v>-0.21706574996675454</v>
          </cell>
          <cell r="K155">
            <v>34320.994210000004</v>
          </cell>
        </row>
        <row r="156">
          <cell r="I156">
            <v>25.05013286736872</v>
          </cell>
        </row>
      </sheetData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 I"/>
      <sheetName val="REG IIok"/>
      <sheetName val="CAR"/>
      <sheetName val="REG IIIok"/>
      <sheetName val="REG IV-A"/>
      <sheetName val="REG IV-B"/>
      <sheetName val="REG V"/>
      <sheetName val="REG VIok"/>
      <sheetName val="NIR"/>
      <sheetName val="REG VII"/>
      <sheetName val="REG VIII"/>
      <sheetName val="REG IXok"/>
      <sheetName val="REG X"/>
      <sheetName val="REG XI"/>
      <sheetName val="REG XII"/>
      <sheetName val="ARMM"/>
      <sheetName val="CARA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97">
          <cell r="AH97" t="str">
            <v>620</v>
          </cell>
        </row>
      </sheetData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COLL EFF YELLOW ECs"/>
      <sheetName val="02_June 2022 COLL EFF final_juv"/>
    </sheetNames>
    <sheetDataSet>
      <sheetData sheetId="0" refreshError="1">
        <row r="13">
          <cell r="D13">
            <v>94.019676557229076</v>
          </cell>
        </row>
        <row r="125">
          <cell r="D125">
            <v>66.395985637504253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P105"/>
  <sheetViews>
    <sheetView tabSelected="1" zoomScale="70" zoomScaleNormal="70" zoomScaleSheetLayoutView="70" workbookViewId="0">
      <pane xSplit="1" ySplit="9" topLeftCell="B65" activePane="bottomRight" state="frozen"/>
      <selection activeCell="C83" sqref="C83"/>
      <selection pane="topRight" activeCell="C83" sqref="C83"/>
      <selection pane="bottomLeft" activeCell="C83" sqref="C83"/>
      <selection pane="bottomRight" activeCell="A85" sqref="A85"/>
    </sheetView>
  </sheetViews>
  <sheetFormatPr defaultColWidth="9.109375" defaultRowHeight="15" x14ac:dyDescent="0.25"/>
  <cols>
    <col min="1" max="1" width="44.6640625" style="3" customWidth="1"/>
    <col min="2" max="3" width="16.33203125" style="3" customWidth="1"/>
    <col min="4" max="4" width="14.5546875" style="3" bestFit="1" customWidth="1"/>
    <col min="5" max="5" width="13.88671875" style="3" bestFit="1" customWidth="1"/>
    <col min="6" max="6" width="1.44140625" style="3" customWidth="1"/>
    <col min="7" max="8" width="9.6640625" style="3" hidden="1" customWidth="1"/>
    <col min="9" max="9" width="6.44140625" style="3" hidden="1" customWidth="1"/>
    <col min="10" max="10" width="8.88671875" style="3" hidden="1" customWidth="1"/>
    <col min="11" max="11" width="1.44140625" style="3" hidden="1" customWidth="1"/>
    <col min="12" max="12" width="17.5546875" style="3" customWidth="1"/>
    <col min="13" max="13" width="14.33203125" style="3" customWidth="1"/>
    <col min="14" max="14" width="17.5546875" style="3" bestFit="1" customWidth="1"/>
    <col min="15" max="15" width="9.33203125" style="3" customWidth="1"/>
    <col min="16" max="16" width="1.44140625" style="3" customWidth="1"/>
    <col min="17" max="18" width="12.88671875" style="3" hidden="1" customWidth="1"/>
    <col min="19" max="19" width="11.5546875" style="3" hidden="1" customWidth="1"/>
    <col min="20" max="20" width="9.6640625" style="3" hidden="1" customWidth="1"/>
    <col min="21" max="21" width="1.44140625" style="3" hidden="1" customWidth="1"/>
    <col min="22" max="23" width="12.88671875" style="3" customWidth="1"/>
    <col min="24" max="24" width="13.6640625" style="3" bestFit="1" customWidth="1"/>
    <col min="25" max="25" width="10.44140625" style="3" bestFit="1" customWidth="1"/>
    <col min="26" max="26" width="1.44140625" style="3" customWidth="1"/>
    <col min="27" max="28" width="16.33203125" style="3" customWidth="1"/>
    <col min="29" max="29" width="13.6640625" style="3" bestFit="1" customWidth="1"/>
    <col min="30" max="30" width="11.5546875" style="3" bestFit="1" customWidth="1"/>
    <col min="31" max="31" width="1.44140625" style="3" customWidth="1"/>
    <col min="32" max="32" width="16.33203125" style="3" bestFit="1" customWidth="1"/>
    <col min="33" max="33" width="17.44140625" style="3" bestFit="1" customWidth="1"/>
    <col min="34" max="34" width="17" style="3" bestFit="1" customWidth="1"/>
    <col min="35" max="35" width="10.44140625" style="3" bestFit="1" customWidth="1"/>
    <col min="36" max="36" width="1.44140625" style="3" customWidth="1"/>
    <col min="37" max="38" width="16.33203125" style="3" customWidth="1"/>
    <col min="39" max="39" width="17" style="3" customWidth="1"/>
    <col min="40" max="40" width="9.109375" style="3" customWidth="1"/>
    <col min="41" max="41" width="12.5546875" style="3" customWidth="1"/>
    <col min="42" max="42" width="21.5546875" style="3" customWidth="1"/>
    <col min="43" max="57" width="12.5546875" style="3" customWidth="1"/>
    <col min="58" max="16384" width="9.109375" style="3"/>
  </cols>
  <sheetData>
    <row r="1" spans="1:40" ht="1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5" customHeight="1" x14ac:dyDescent="0.3">
      <c r="A2" s="1" t="str">
        <f>[4]REG9!A2</f>
        <v>Financial Profile as of June 30, 2023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5" customHeight="1" x14ac:dyDescent="0.3">
      <c r="A3" s="1" t="str">
        <f>[4]REG9!A3</f>
        <v>With Comparative Figures as of June 30, 2022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5" customHeight="1" x14ac:dyDescent="0.3">
      <c r="A4" s="4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5"/>
      <c r="M4" s="5"/>
      <c r="N4" s="2"/>
      <c r="O4" s="2"/>
      <c r="P4" s="2"/>
      <c r="Q4" s="2"/>
      <c r="R4" s="2"/>
      <c r="S4" s="6"/>
      <c r="T4" s="2"/>
      <c r="U4" s="2"/>
      <c r="V4" s="2"/>
      <c r="W4" s="2"/>
      <c r="X4" s="2"/>
      <c r="Y4" s="2"/>
      <c r="Z4" s="2"/>
      <c r="AA4" s="5"/>
      <c r="AB4" s="5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15.6" x14ac:dyDescent="0.3">
      <c r="A5" s="2"/>
      <c r="B5" s="42"/>
      <c r="C5" s="42"/>
      <c r="D5" s="42"/>
      <c r="E5" s="42"/>
      <c r="F5" s="6"/>
      <c r="G5" s="43"/>
      <c r="H5" s="43"/>
      <c r="I5" s="43"/>
      <c r="J5" s="43"/>
      <c r="K5" s="2"/>
      <c r="L5" s="42"/>
      <c r="M5" s="42"/>
      <c r="N5" s="42"/>
      <c r="O5" s="42"/>
      <c r="P5" s="2"/>
      <c r="Q5" s="43"/>
      <c r="R5" s="43"/>
      <c r="S5" s="43"/>
      <c r="T5" s="43"/>
      <c r="U5" s="2"/>
      <c r="V5" s="43"/>
      <c r="W5" s="43"/>
      <c r="X5" s="43"/>
      <c r="Y5" s="43"/>
      <c r="Z5" s="2"/>
      <c r="AA5" s="42"/>
      <c r="AB5" s="42"/>
      <c r="AC5" s="42"/>
      <c r="AD5" s="42"/>
      <c r="AE5" s="2"/>
      <c r="AF5" s="6"/>
      <c r="AG5" s="6"/>
      <c r="AH5" s="6"/>
      <c r="AI5" s="6"/>
      <c r="AJ5" s="2"/>
      <c r="AK5" s="6"/>
      <c r="AL5" s="6"/>
      <c r="AM5" s="6"/>
      <c r="AN5" s="6"/>
    </row>
    <row r="6" spans="1:40" ht="15.6" x14ac:dyDescent="0.3">
      <c r="A6" s="2"/>
      <c r="B6" s="42" t="s">
        <v>2</v>
      </c>
      <c r="C6" s="42"/>
      <c r="D6" s="42"/>
      <c r="E6" s="42"/>
      <c r="F6" s="6"/>
      <c r="G6" s="43"/>
      <c r="H6" s="43"/>
      <c r="I6" s="43"/>
      <c r="J6" s="43"/>
      <c r="K6" s="2"/>
      <c r="L6" s="42" t="s">
        <v>3</v>
      </c>
      <c r="M6" s="42"/>
      <c r="N6" s="42"/>
      <c r="O6" s="42"/>
      <c r="P6" s="2"/>
      <c r="Q6" s="43"/>
      <c r="R6" s="43"/>
      <c r="S6" s="43"/>
      <c r="T6" s="43"/>
      <c r="U6" s="2"/>
      <c r="V6" s="44" t="s">
        <v>4</v>
      </c>
      <c r="W6" s="44"/>
      <c r="X6" s="44"/>
      <c r="Y6" s="44"/>
      <c r="Z6" s="2"/>
      <c r="AA6" s="42" t="s">
        <v>5</v>
      </c>
      <c r="AB6" s="42"/>
      <c r="AC6" s="42"/>
      <c r="AD6" s="42"/>
      <c r="AE6" s="2"/>
      <c r="AF6" s="42" t="s">
        <v>6</v>
      </c>
      <c r="AG6" s="42"/>
      <c r="AH6" s="42"/>
      <c r="AI6" s="42"/>
      <c r="AJ6" s="2"/>
      <c r="AK6" s="42" t="s">
        <v>7</v>
      </c>
      <c r="AL6" s="42"/>
      <c r="AM6" s="42"/>
      <c r="AN6" s="42"/>
    </row>
    <row r="7" spans="1:40" ht="15" customHeight="1" x14ac:dyDescent="0.3">
      <c r="A7" s="2"/>
      <c r="G7" s="2"/>
      <c r="H7" s="2"/>
      <c r="I7" s="2"/>
      <c r="J7" s="2"/>
      <c r="K7" s="2"/>
      <c r="L7" s="2"/>
      <c r="M7" s="7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16.95" customHeight="1" x14ac:dyDescent="0.25">
      <c r="B8" s="8">
        <v>2023</v>
      </c>
      <c r="C8" s="8">
        <v>2022</v>
      </c>
      <c r="D8" s="41" t="s">
        <v>8</v>
      </c>
      <c r="E8" s="41"/>
      <c r="F8" s="8"/>
      <c r="G8" s="8"/>
      <c r="H8" s="8"/>
      <c r="I8" s="41"/>
      <c r="J8" s="41"/>
      <c r="L8" s="8">
        <v>2023</v>
      </c>
      <c r="M8" s="8">
        <v>2022</v>
      </c>
      <c r="N8" s="41" t="s">
        <v>9</v>
      </c>
      <c r="O8" s="41"/>
      <c r="Q8" s="8"/>
      <c r="R8" s="8"/>
      <c r="S8" s="41"/>
      <c r="T8" s="41"/>
      <c r="V8" s="8">
        <v>2023</v>
      </c>
      <c r="W8" s="8">
        <v>2022</v>
      </c>
      <c r="X8" s="41" t="s">
        <v>9</v>
      </c>
      <c r="Y8" s="41"/>
      <c r="AA8" s="8">
        <v>2023</v>
      </c>
      <c r="AB8" s="8">
        <v>2022</v>
      </c>
      <c r="AC8" s="41" t="s">
        <v>9</v>
      </c>
      <c r="AD8" s="41"/>
      <c r="AF8" s="8">
        <v>2023</v>
      </c>
      <c r="AG8" s="8">
        <v>2022</v>
      </c>
      <c r="AH8" s="41" t="s">
        <v>9</v>
      </c>
      <c r="AI8" s="41"/>
      <c r="AK8" s="8">
        <v>2023</v>
      </c>
      <c r="AL8" s="8">
        <v>2022</v>
      </c>
      <c r="AM8" s="41" t="s">
        <v>9</v>
      </c>
      <c r="AN8" s="41"/>
    </row>
    <row r="9" spans="1:40" x14ac:dyDescent="0.25">
      <c r="B9" s="8" t="s">
        <v>10</v>
      </c>
      <c r="C9" s="8" t="s">
        <v>10</v>
      </c>
      <c r="D9" s="8" t="s">
        <v>11</v>
      </c>
      <c r="E9" s="8" t="s">
        <v>12</v>
      </c>
      <c r="F9" s="8"/>
      <c r="G9" s="8"/>
      <c r="H9" s="8"/>
      <c r="I9" s="8"/>
      <c r="J9" s="8"/>
      <c r="L9" s="8" t="s">
        <v>10</v>
      </c>
      <c r="M9" s="8" t="s">
        <v>10</v>
      </c>
      <c r="N9" s="8" t="s">
        <v>11</v>
      </c>
      <c r="O9" s="8" t="s">
        <v>12</v>
      </c>
      <c r="Q9" s="8"/>
      <c r="R9" s="8"/>
      <c r="S9" s="8"/>
      <c r="T9" s="8"/>
      <c r="V9" s="8" t="s">
        <v>10</v>
      </c>
      <c r="W9" s="8" t="s">
        <v>10</v>
      </c>
      <c r="X9" s="8" t="s">
        <v>11</v>
      </c>
      <c r="Y9" s="8" t="s">
        <v>12</v>
      </c>
      <c r="AA9" s="8" t="s">
        <v>10</v>
      </c>
      <c r="AB9" s="8" t="s">
        <v>10</v>
      </c>
      <c r="AC9" s="8" t="s">
        <v>11</v>
      </c>
      <c r="AD9" s="8" t="s">
        <v>12</v>
      </c>
      <c r="AF9" s="8" t="s">
        <v>10</v>
      </c>
      <c r="AG9" s="8" t="s">
        <v>10</v>
      </c>
      <c r="AH9" s="8" t="s">
        <v>11</v>
      </c>
      <c r="AI9" s="8" t="s">
        <v>12</v>
      </c>
      <c r="AK9" s="8" t="s">
        <v>10</v>
      </c>
      <c r="AL9" s="8" t="s">
        <v>10</v>
      </c>
      <c r="AM9" s="8" t="s">
        <v>11</v>
      </c>
      <c r="AN9" s="8" t="s">
        <v>12</v>
      </c>
    </row>
    <row r="12" spans="1:40" ht="15.6" x14ac:dyDescent="0.3">
      <c r="A12" s="1" t="s">
        <v>13</v>
      </c>
      <c r="AA12" s="9"/>
      <c r="AB12" s="9"/>
      <c r="AC12" s="9"/>
      <c r="AD12" s="9"/>
    </row>
    <row r="13" spans="1:40" ht="7.5" customHeight="1" x14ac:dyDescent="0.25">
      <c r="AA13" s="9"/>
      <c r="AB13" s="9"/>
      <c r="AC13" s="9"/>
      <c r="AD13" s="9"/>
    </row>
    <row r="14" spans="1:40" ht="4.5" customHeight="1" x14ac:dyDescent="0.25">
      <c r="AA14" s="9"/>
      <c r="AB14" s="9"/>
      <c r="AC14" s="9"/>
      <c r="AD14" s="9"/>
    </row>
    <row r="15" spans="1:40" s="15" customFormat="1" ht="15" customHeight="1" x14ac:dyDescent="0.25">
      <c r="A15" s="10" t="s">
        <v>14</v>
      </c>
      <c r="B15" s="11">
        <v>271992.30339999998</v>
      </c>
      <c r="C15" s="11">
        <v>243037.37150000001</v>
      </c>
      <c r="D15" s="12">
        <f>B15-C15</f>
        <v>28954.931899999967</v>
      </c>
      <c r="E15" s="12">
        <f>D15/C15*100</f>
        <v>11.913777589550653</v>
      </c>
      <c r="F15" s="12"/>
      <c r="G15" s="12"/>
      <c r="H15" s="12"/>
      <c r="I15" s="12"/>
      <c r="J15" s="12"/>
      <c r="K15" s="12"/>
      <c r="L15" s="12">
        <f>411531762.2/1000</f>
        <v>411531.7622</v>
      </c>
      <c r="M15" s="12">
        <f>440065964/1000</f>
        <v>440065.96399999998</v>
      </c>
      <c r="N15" s="12">
        <f t="shared" ref="N15:N24" si="0">L15-M15</f>
        <v>-28534.201799999981</v>
      </c>
      <c r="O15" s="12">
        <f>N15/M15*100</f>
        <v>-6.4840737830840256</v>
      </c>
      <c r="P15" s="12"/>
      <c r="Q15" s="12"/>
      <c r="R15" s="12"/>
      <c r="S15" s="12"/>
      <c r="T15" s="12"/>
      <c r="U15" s="12"/>
      <c r="V15" s="11">
        <v>29587.099099999999</v>
      </c>
      <c r="W15" s="11">
        <v>23608.212789999998</v>
      </c>
      <c r="X15" s="12">
        <f t="shared" ref="X15:X20" si="1">V15-W15</f>
        <v>5978.8863100000017</v>
      </c>
      <c r="Y15" s="12">
        <f t="shared" ref="Y15:Y24" si="2">X15/W15*100</f>
        <v>25.32545077928367</v>
      </c>
      <c r="Z15" s="12"/>
      <c r="AA15" s="11">
        <v>289570.03488000005</v>
      </c>
      <c r="AB15" s="11">
        <v>247570.39786000003</v>
      </c>
      <c r="AC15" s="12">
        <f t="shared" ref="AC15:AC20" si="3">AA15-AB15</f>
        <v>41999.637020000024</v>
      </c>
      <c r="AD15" s="12">
        <f t="shared" ref="AD15:AD24" si="4">AC15/AB15*100</f>
        <v>16.964724936036429</v>
      </c>
      <c r="AE15" s="12"/>
      <c r="AF15" s="11">
        <v>252041.95023999998</v>
      </c>
      <c r="AG15" s="11">
        <v>188401.15893999999</v>
      </c>
      <c r="AH15" s="11">
        <f t="shared" ref="AH15:AH20" si="5">AF15-AG15</f>
        <v>63640.791299999983</v>
      </c>
      <c r="AI15" s="11">
        <f t="shared" ref="AI15:AI24" si="6">AH15/AG15*100</f>
        <v>33.779405423014211</v>
      </c>
      <c r="AJ15" s="12"/>
      <c r="AK15" s="12">
        <f t="shared" ref="AK15:AL20" si="7">G15+B15+Q15+V15+AA15+AF15+L15</f>
        <v>1254723.1498199999</v>
      </c>
      <c r="AL15" s="12">
        <f t="shared" si="7"/>
        <v>1142683.10509</v>
      </c>
      <c r="AM15" s="12">
        <f t="shared" ref="AM15:AM22" si="8">AK15-AL15</f>
        <v>112040.04472999997</v>
      </c>
      <c r="AN15" s="12">
        <f t="shared" ref="AN15:AN22" si="9">AM15/AL15*100</f>
        <v>9.8049970486940445</v>
      </c>
    </row>
    <row r="16" spans="1:40" s="15" customFormat="1" ht="15" customHeight="1" x14ac:dyDescent="0.25">
      <c r="A16" s="10" t="s">
        <v>15</v>
      </c>
      <c r="B16" s="11">
        <v>10208.641609999999</v>
      </c>
      <c r="C16" s="11">
        <v>9891.6254900000004</v>
      </c>
      <c r="D16" s="12">
        <f t="shared" ref="D16:D24" si="10">B16-C16</f>
        <v>317.01611999999841</v>
      </c>
      <c r="E16" s="12">
        <f t="shared" ref="E16:E24" si="11">D16/C16*100</f>
        <v>3.2048940825801364</v>
      </c>
      <c r="F16" s="12"/>
      <c r="G16" s="12"/>
      <c r="H16" s="12"/>
      <c r="I16" s="12"/>
      <c r="J16" s="12"/>
      <c r="K16" s="12"/>
      <c r="L16" s="12">
        <v>0</v>
      </c>
      <c r="M16" s="12">
        <v>0</v>
      </c>
      <c r="N16" s="12">
        <f t="shared" si="0"/>
        <v>0</v>
      </c>
      <c r="O16" s="12"/>
      <c r="P16" s="12"/>
      <c r="Q16" s="12"/>
      <c r="R16" s="12"/>
      <c r="S16" s="12"/>
      <c r="T16" s="12"/>
      <c r="U16" s="12"/>
      <c r="V16" s="11">
        <v>1065.2564600000001</v>
      </c>
      <c r="W16" s="11">
        <v>951.33058000000005</v>
      </c>
      <c r="X16" s="12">
        <f t="shared" si="1"/>
        <v>113.92588000000001</v>
      </c>
      <c r="Y16" s="12">
        <f t="shared" si="2"/>
        <v>11.975424988440926</v>
      </c>
      <c r="Z16" s="12"/>
      <c r="AA16" s="11">
        <v>10514.16633</v>
      </c>
      <c r="AB16" s="11">
        <v>9621.08842</v>
      </c>
      <c r="AC16" s="12">
        <f t="shared" si="3"/>
        <v>893.07790999999997</v>
      </c>
      <c r="AD16" s="12">
        <f t="shared" si="4"/>
        <v>9.2825039227734276</v>
      </c>
      <c r="AE16" s="12"/>
      <c r="AF16" s="11">
        <v>8886.3581699999995</v>
      </c>
      <c r="AG16" s="11">
        <v>7906.2143599999999</v>
      </c>
      <c r="AH16" s="11">
        <f t="shared" si="5"/>
        <v>980.14380999999958</v>
      </c>
      <c r="AI16" s="11">
        <f t="shared" si="6"/>
        <v>12.397131741821374</v>
      </c>
      <c r="AJ16" s="12"/>
      <c r="AK16" s="12">
        <f t="shared" si="7"/>
        <v>30674.422569999999</v>
      </c>
      <c r="AL16" s="12">
        <f t="shared" si="7"/>
        <v>28370.258849999998</v>
      </c>
      <c r="AM16" s="12">
        <f t="shared" si="8"/>
        <v>2304.1637200000005</v>
      </c>
      <c r="AN16" s="12">
        <f t="shared" si="9"/>
        <v>8.1217578316173888</v>
      </c>
    </row>
    <row r="17" spans="1:42" s="15" customFormat="1" ht="15" customHeight="1" x14ac:dyDescent="0.25">
      <c r="A17" s="10" t="s">
        <v>16</v>
      </c>
      <c r="B17" s="11">
        <v>5834.0226500000008</v>
      </c>
      <c r="C17" s="11">
        <v>4732.8781200000003</v>
      </c>
      <c r="D17" s="12">
        <f t="shared" si="10"/>
        <v>1101.1445300000005</v>
      </c>
      <c r="E17" s="12">
        <f t="shared" si="11"/>
        <v>23.265854350798293</v>
      </c>
      <c r="F17" s="12"/>
      <c r="G17" s="12"/>
      <c r="H17" s="12"/>
      <c r="I17" s="12"/>
      <c r="J17" s="12"/>
      <c r="K17" s="12"/>
      <c r="L17" s="12">
        <v>0</v>
      </c>
      <c r="M17" s="12">
        <v>0</v>
      </c>
      <c r="N17" s="12">
        <f t="shared" si="0"/>
        <v>0</v>
      </c>
      <c r="O17" s="12"/>
      <c r="P17" s="12"/>
      <c r="Q17" s="12"/>
      <c r="R17" s="12"/>
      <c r="S17" s="12"/>
      <c r="T17" s="12"/>
      <c r="U17" s="12"/>
      <c r="V17" s="11">
        <v>605.27943000000005</v>
      </c>
      <c r="W17" s="11">
        <v>501.24412000000001</v>
      </c>
      <c r="X17" s="12">
        <f t="shared" si="1"/>
        <v>104.03531000000004</v>
      </c>
      <c r="Y17" s="12">
        <f t="shared" si="2"/>
        <v>20.755417539860623</v>
      </c>
      <c r="Z17" s="12"/>
      <c r="AA17" s="11">
        <v>6419.7074699999994</v>
      </c>
      <c r="AB17" s="11">
        <v>5263.335219999999</v>
      </c>
      <c r="AC17" s="12">
        <f t="shared" si="3"/>
        <v>1156.3722500000003</v>
      </c>
      <c r="AD17" s="12">
        <f t="shared" si="4"/>
        <v>21.970332529950479</v>
      </c>
      <c r="AE17" s="12"/>
      <c r="AF17" s="11">
        <v>5004.3546800000004</v>
      </c>
      <c r="AG17" s="11">
        <v>3772.1710200000002</v>
      </c>
      <c r="AH17" s="11">
        <f t="shared" si="5"/>
        <v>1232.1836600000001</v>
      </c>
      <c r="AI17" s="11">
        <f t="shared" si="6"/>
        <v>32.665105942094854</v>
      </c>
      <c r="AJ17" s="12"/>
      <c r="AK17" s="12">
        <f t="shared" si="7"/>
        <v>17863.364229999999</v>
      </c>
      <c r="AL17" s="12">
        <f t="shared" si="7"/>
        <v>14269.628479999999</v>
      </c>
      <c r="AM17" s="12">
        <f t="shared" si="8"/>
        <v>3593.7357499999998</v>
      </c>
      <c r="AN17" s="12">
        <f t="shared" si="9"/>
        <v>25.184508167377317</v>
      </c>
    </row>
    <row r="18" spans="1:42" s="15" customFormat="1" ht="15" customHeight="1" x14ac:dyDescent="0.25">
      <c r="A18" s="10" t="s">
        <v>17</v>
      </c>
      <c r="B18" s="11">
        <v>29586.919559999995</v>
      </c>
      <c r="C18" s="11">
        <v>26408.092400000001</v>
      </c>
      <c r="D18" s="12">
        <f t="shared" si="10"/>
        <v>3178.8271599999935</v>
      </c>
      <c r="E18" s="12">
        <f t="shared" si="11"/>
        <v>12.037322165685824</v>
      </c>
      <c r="F18" s="12"/>
      <c r="G18" s="12"/>
      <c r="H18" s="12"/>
      <c r="I18" s="12"/>
      <c r="J18" s="12"/>
      <c r="K18" s="12"/>
      <c r="L18" s="12">
        <v>0</v>
      </c>
      <c r="M18" s="12">
        <v>0</v>
      </c>
      <c r="N18" s="12">
        <f t="shared" si="0"/>
        <v>0</v>
      </c>
      <c r="O18" s="12"/>
      <c r="P18" s="12"/>
      <c r="Q18" s="12"/>
      <c r="R18" s="12"/>
      <c r="S18" s="12"/>
      <c r="T18" s="12"/>
      <c r="U18" s="12"/>
      <c r="V18" s="11">
        <v>3095.6596399999999</v>
      </c>
      <c r="W18" s="11">
        <v>2473.1888399999998</v>
      </c>
      <c r="X18" s="12">
        <f t="shared" si="1"/>
        <v>622.47080000000005</v>
      </c>
      <c r="Y18" s="12">
        <f t="shared" si="2"/>
        <v>25.16875338965221</v>
      </c>
      <c r="Z18" s="12"/>
      <c r="AA18" s="11">
        <v>29297.625009999996</v>
      </c>
      <c r="AB18" s="11">
        <v>25148.39561</v>
      </c>
      <c r="AC18" s="12">
        <f t="shared" si="3"/>
        <v>4149.2293999999965</v>
      </c>
      <c r="AD18" s="12">
        <f t="shared" si="4"/>
        <v>16.498982536882387</v>
      </c>
      <c r="AE18" s="12"/>
      <c r="AF18" s="11">
        <v>26055.746139999996</v>
      </c>
      <c r="AG18" s="16">
        <v>19121.665589999997</v>
      </c>
      <c r="AH18" s="11">
        <f t="shared" si="5"/>
        <v>6934.0805499999988</v>
      </c>
      <c r="AI18" s="11">
        <f t="shared" si="6"/>
        <v>36.262952708608687</v>
      </c>
      <c r="AJ18" s="12"/>
      <c r="AK18" s="12">
        <f t="shared" si="7"/>
        <v>88035.950349999985</v>
      </c>
      <c r="AL18" s="12">
        <f t="shared" si="7"/>
        <v>73151.342440000008</v>
      </c>
      <c r="AM18" s="12">
        <f t="shared" si="8"/>
        <v>14884.607909999977</v>
      </c>
      <c r="AN18" s="12">
        <f t="shared" si="9"/>
        <v>20.347689343102061</v>
      </c>
    </row>
    <row r="19" spans="1:42" s="15" customFormat="1" ht="15" customHeight="1" x14ac:dyDescent="0.25">
      <c r="A19" s="10" t="s">
        <v>18</v>
      </c>
      <c r="B19" s="11">
        <v>0</v>
      </c>
      <c r="C19" s="11">
        <v>0</v>
      </c>
      <c r="D19" s="12">
        <f t="shared" si="10"/>
        <v>0</v>
      </c>
      <c r="E19" s="12"/>
      <c r="F19" s="12"/>
      <c r="G19" s="12"/>
      <c r="H19" s="12"/>
      <c r="I19" s="12"/>
      <c r="J19" s="12"/>
      <c r="K19" s="12"/>
      <c r="L19" s="12">
        <v>0</v>
      </c>
      <c r="M19" s="12">
        <v>0</v>
      </c>
      <c r="N19" s="12">
        <f t="shared" si="0"/>
        <v>0</v>
      </c>
      <c r="O19" s="12"/>
      <c r="P19" s="12"/>
      <c r="Q19" s="12"/>
      <c r="R19" s="12"/>
      <c r="S19" s="12"/>
      <c r="T19" s="12"/>
      <c r="U19" s="12"/>
      <c r="V19" s="11">
        <v>0</v>
      </c>
      <c r="W19" s="11">
        <v>0</v>
      </c>
      <c r="X19" s="12">
        <f t="shared" si="1"/>
        <v>0</v>
      </c>
      <c r="Y19" s="12"/>
      <c r="Z19" s="12"/>
      <c r="AA19" s="11">
        <v>0</v>
      </c>
      <c r="AB19" s="11">
        <v>0</v>
      </c>
      <c r="AC19" s="12">
        <f t="shared" si="3"/>
        <v>0</v>
      </c>
      <c r="AD19" s="12"/>
      <c r="AE19" s="12"/>
      <c r="AF19" s="11">
        <v>0</v>
      </c>
      <c r="AG19" s="16">
        <v>0</v>
      </c>
      <c r="AH19" s="11">
        <f t="shared" si="5"/>
        <v>0</v>
      </c>
      <c r="AI19" s="11"/>
      <c r="AJ19" s="12"/>
      <c r="AK19" s="12">
        <f t="shared" si="7"/>
        <v>0</v>
      </c>
      <c r="AL19" s="12">
        <f t="shared" si="7"/>
        <v>0</v>
      </c>
      <c r="AM19" s="12">
        <f>AK19-AL19</f>
        <v>0</v>
      </c>
      <c r="AN19" s="12"/>
    </row>
    <row r="20" spans="1:42" s="15" customFormat="1" ht="15" customHeight="1" x14ac:dyDescent="0.25">
      <c r="A20" s="10" t="s">
        <v>19</v>
      </c>
      <c r="B20" s="11">
        <v>0</v>
      </c>
      <c r="C20" s="11">
        <v>0</v>
      </c>
      <c r="D20" s="12">
        <f t="shared" si="10"/>
        <v>0</v>
      </c>
      <c r="E20" s="12"/>
      <c r="F20" s="12"/>
      <c r="G20" s="12"/>
      <c r="H20" s="12"/>
      <c r="I20" s="12"/>
      <c r="J20" s="12"/>
      <c r="K20" s="12"/>
      <c r="L20" s="12">
        <v>0</v>
      </c>
      <c r="M20" s="12">
        <v>0</v>
      </c>
      <c r="N20" s="12">
        <f t="shared" si="0"/>
        <v>0</v>
      </c>
      <c r="O20" s="12"/>
      <c r="P20" s="12"/>
      <c r="Q20" s="12"/>
      <c r="R20" s="12"/>
      <c r="S20" s="12"/>
      <c r="T20" s="12"/>
      <c r="U20" s="12"/>
      <c r="V20" s="11">
        <v>0</v>
      </c>
      <c r="W20" s="11">
        <v>0</v>
      </c>
      <c r="X20" s="12">
        <f t="shared" si="1"/>
        <v>0</v>
      </c>
      <c r="Y20" s="12"/>
      <c r="Z20" s="12"/>
      <c r="AA20" s="11">
        <v>0</v>
      </c>
      <c r="AB20" s="11">
        <v>0</v>
      </c>
      <c r="AC20" s="12">
        <f t="shared" si="3"/>
        <v>0</v>
      </c>
      <c r="AD20" s="12"/>
      <c r="AE20" s="12"/>
      <c r="AF20" s="11">
        <v>0</v>
      </c>
      <c r="AG20" s="16">
        <v>0</v>
      </c>
      <c r="AH20" s="11">
        <f t="shared" si="5"/>
        <v>0</v>
      </c>
      <c r="AI20" s="11"/>
      <c r="AJ20" s="12"/>
      <c r="AK20" s="12">
        <f t="shared" si="7"/>
        <v>0</v>
      </c>
      <c r="AL20" s="12">
        <f t="shared" si="7"/>
        <v>0</v>
      </c>
      <c r="AM20" s="12">
        <f>AK20-AL20</f>
        <v>0</v>
      </c>
      <c r="AN20" s="12"/>
    </row>
    <row r="21" spans="1:42" s="15" customFormat="1" ht="15" customHeight="1" x14ac:dyDescent="0.25">
      <c r="A21" s="10" t="s">
        <v>20</v>
      </c>
      <c r="B21" s="11">
        <f>B15-B16-B17-B18-B19-B20</f>
        <v>226362.71957999998</v>
      </c>
      <c r="C21" s="11">
        <f>C15-C16-C17-C18-C19-C20</f>
        <v>202004.77549</v>
      </c>
      <c r="D21" s="12">
        <f t="shared" si="10"/>
        <v>24357.944089999975</v>
      </c>
      <c r="E21" s="12">
        <f t="shared" si="11"/>
        <v>12.058103097273454</v>
      </c>
      <c r="F21" s="12"/>
      <c r="G21" s="12"/>
      <c r="H21" s="12"/>
      <c r="I21" s="12"/>
      <c r="J21" s="12"/>
      <c r="K21" s="12"/>
      <c r="L21" s="11">
        <f>L15-L16-L17-L18-L19-L20</f>
        <v>411531.7622</v>
      </c>
      <c r="M21" s="11">
        <f>M15-M16-M17-M18-M19-M20</f>
        <v>440065.96399999998</v>
      </c>
      <c r="N21" s="12">
        <f t="shared" si="0"/>
        <v>-28534.201799999981</v>
      </c>
      <c r="O21" s="12">
        <f>N21/M21*100</f>
        <v>-6.4840737830840256</v>
      </c>
      <c r="P21" s="12"/>
      <c r="Q21" s="12"/>
      <c r="R21" s="12"/>
      <c r="S21" s="12"/>
      <c r="T21" s="12"/>
      <c r="U21" s="12"/>
      <c r="V21" s="11">
        <f>V15-V16-V17-V18-V19-V20</f>
        <v>24820.903570000002</v>
      </c>
      <c r="W21" s="11">
        <f>W15-W16-W17-W18-W19-W20</f>
        <v>19682.449249999998</v>
      </c>
      <c r="X21" s="12">
        <f>V21-W21</f>
        <v>5138.4543200000044</v>
      </c>
      <c r="Y21" s="12">
        <f t="shared" si="2"/>
        <v>26.106783026507763</v>
      </c>
      <c r="Z21" s="12"/>
      <c r="AA21" s="11">
        <f>AA15-AA16-AA17-AA18-AA19-AA20</f>
        <v>243338.53607000006</v>
      </c>
      <c r="AB21" s="11">
        <f>AB15-AB16-AB17-AB18-AB19-AB20</f>
        <v>207537.57861000003</v>
      </c>
      <c r="AC21" s="12">
        <f>AA21-AB21</f>
        <v>35800.957460000034</v>
      </c>
      <c r="AD21" s="12">
        <f t="shared" si="4"/>
        <v>17.250349406492976</v>
      </c>
      <c r="AE21" s="12"/>
      <c r="AF21" s="11">
        <f>AF15-AF16-AF17-AF18-AF19-AF20</f>
        <v>212095.49124999999</v>
      </c>
      <c r="AG21" s="11">
        <f>AG15-AG16-AG17-AG18-AG19-AG20</f>
        <v>157601.10796999998</v>
      </c>
      <c r="AH21" s="11">
        <f>AF21-AG21</f>
        <v>54494.383280000009</v>
      </c>
      <c r="AI21" s="11">
        <f t="shared" si="6"/>
        <v>34.577411277066176</v>
      </c>
      <c r="AJ21" s="12"/>
      <c r="AK21" s="12">
        <f>AK15-AK16-AK17-AK18-AK19-AK20</f>
        <v>1118149.41267</v>
      </c>
      <c r="AL21" s="12">
        <f>AL15-AL16-AL17-AL18-AL19-AL20</f>
        <v>1026891.8753199999</v>
      </c>
      <c r="AM21" s="12">
        <f t="shared" si="8"/>
        <v>91257.537350000115</v>
      </c>
      <c r="AN21" s="12">
        <f t="shared" si="9"/>
        <v>8.8867717763919849</v>
      </c>
    </row>
    <row r="22" spans="1:42" s="15" customFormat="1" ht="15" customHeight="1" x14ac:dyDescent="0.25">
      <c r="A22" s="10" t="s">
        <v>21</v>
      </c>
      <c r="B22" s="11">
        <v>5249.3899700000002</v>
      </c>
      <c r="C22" s="11">
        <v>8368.41878</v>
      </c>
      <c r="D22" s="12">
        <f t="shared" si="10"/>
        <v>-3119.0288099999998</v>
      </c>
      <c r="E22" s="12">
        <f t="shared" si="11"/>
        <v>-37.271423574717417</v>
      </c>
      <c r="F22" s="12"/>
      <c r="G22" s="12"/>
      <c r="H22" s="12"/>
      <c r="I22" s="12"/>
      <c r="J22" s="12"/>
      <c r="K22" s="12"/>
      <c r="L22" s="12">
        <v>0</v>
      </c>
      <c r="M22" s="12">
        <v>0</v>
      </c>
      <c r="N22" s="12">
        <f t="shared" si="0"/>
        <v>0</v>
      </c>
      <c r="O22" s="12"/>
      <c r="P22" s="12"/>
      <c r="Q22" s="12"/>
      <c r="R22" s="12"/>
      <c r="S22" s="12"/>
      <c r="T22" s="12"/>
      <c r="U22" s="12"/>
      <c r="V22" s="11">
        <v>1633.60177</v>
      </c>
      <c r="W22" s="11">
        <v>1410.11077</v>
      </c>
      <c r="X22" s="12">
        <f>V22-W22</f>
        <v>223.49099999999999</v>
      </c>
      <c r="Y22" s="12">
        <f t="shared" si="2"/>
        <v>15.849180415805206</v>
      </c>
      <c r="Z22" s="12"/>
      <c r="AA22" s="11">
        <v>21984.211169999999</v>
      </c>
      <c r="AB22" s="11">
        <v>18093.108090000002</v>
      </c>
      <c r="AC22" s="12">
        <f>AA22-AB22</f>
        <v>3891.1030799999971</v>
      </c>
      <c r="AD22" s="12">
        <f t="shared" si="4"/>
        <v>21.50599587779281</v>
      </c>
      <c r="AE22" s="12"/>
      <c r="AF22" s="11">
        <v>11141.713449999999</v>
      </c>
      <c r="AG22" s="16">
        <v>5702.8135500000008</v>
      </c>
      <c r="AH22" s="11">
        <f>AF22-AG22</f>
        <v>5438.8998999999985</v>
      </c>
      <c r="AI22" s="11">
        <f t="shared" si="6"/>
        <v>95.372220261347977</v>
      </c>
      <c r="AJ22" s="12"/>
      <c r="AK22" s="12">
        <f>G22+B22+Q22+V22+AA22+AF22+L22</f>
        <v>40008.916360000003</v>
      </c>
      <c r="AL22" s="12">
        <f>H22+C22+R22+W22+AB22+AG22+M22</f>
        <v>33574.45119</v>
      </c>
      <c r="AM22" s="12">
        <f t="shared" si="8"/>
        <v>6434.4651700000031</v>
      </c>
      <c r="AN22" s="12">
        <f t="shared" si="9"/>
        <v>19.164766487431013</v>
      </c>
    </row>
    <row r="23" spans="1:42" s="15" customFormat="1" ht="15" customHeight="1" x14ac:dyDescent="0.25">
      <c r="A23" s="10" t="s">
        <v>22</v>
      </c>
      <c r="B23" s="11">
        <f>B21+B22</f>
        <v>231612.10954999996</v>
      </c>
      <c r="C23" s="11">
        <f>C21+C22</f>
        <v>210373.19427000001</v>
      </c>
      <c r="D23" s="12">
        <f t="shared" si="10"/>
        <v>21238.915279999957</v>
      </c>
      <c r="E23" s="12">
        <f t="shared" si="11"/>
        <v>10.095827728289956</v>
      </c>
      <c r="F23" s="12"/>
      <c r="G23" s="12"/>
      <c r="H23" s="12"/>
      <c r="I23" s="12"/>
      <c r="J23" s="12"/>
      <c r="K23" s="12"/>
      <c r="L23" s="11">
        <f>L21+L22</f>
        <v>411531.7622</v>
      </c>
      <c r="M23" s="11">
        <f>M21+M22</f>
        <v>440065.96399999998</v>
      </c>
      <c r="N23" s="12">
        <f t="shared" si="0"/>
        <v>-28534.201799999981</v>
      </c>
      <c r="O23" s="12">
        <f t="shared" ref="O23:O24" si="12">N23/M23*100</f>
        <v>-6.4840737830840256</v>
      </c>
      <c r="P23" s="12"/>
      <c r="Q23" s="12"/>
      <c r="R23" s="12"/>
      <c r="S23" s="12"/>
      <c r="T23" s="12"/>
      <c r="U23" s="12"/>
      <c r="V23" s="11">
        <f>V21+V22</f>
        <v>26454.505340000003</v>
      </c>
      <c r="W23" s="11">
        <f>W21+W22</f>
        <v>21092.560019999997</v>
      </c>
      <c r="X23" s="12">
        <f>V23-W23</f>
        <v>5361.9453200000062</v>
      </c>
      <c r="Y23" s="12">
        <f t="shared" si="2"/>
        <v>25.421026726560463</v>
      </c>
      <c r="Z23" s="12"/>
      <c r="AA23" s="11">
        <f>AA21+AA22</f>
        <v>265322.74724000006</v>
      </c>
      <c r="AB23" s="11">
        <f>AB21+AB22</f>
        <v>225630.68670000002</v>
      </c>
      <c r="AC23" s="12">
        <f>AA23-AB23</f>
        <v>39692.060540000035</v>
      </c>
      <c r="AD23" s="12">
        <f t="shared" si="4"/>
        <v>17.591605610266502</v>
      </c>
      <c r="AE23" s="12"/>
      <c r="AF23" s="16">
        <f>+AF21+AF22</f>
        <v>223237.2047</v>
      </c>
      <c r="AG23" s="16">
        <f>+AG21+AG22</f>
        <v>163303.92151999997</v>
      </c>
      <c r="AH23" s="11">
        <f>AF23-AG23</f>
        <v>59933.283180000028</v>
      </c>
      <c r="AI23" s="11">
        <f t="shared" si="6"/>
        <v>36.70045558131924</v>
      </c>
      <c r="AJ23" s="12"/>
      <c r="AK23" s="12">
        <f>AK21+AK22</f>
        <v>1158158.3290299999</v>
      </c>
      <c r="AL23" s="12">
        <f>AL21+AL22</f>
        <v>1060466.3265099998</v>
      </c>
      <c r="AM23" s="12">
        <f>AK23-AL23</f>
        <v>97692.002520000096</v>
      </c>
      <c r="AN23" s="12">
        <f>AM23/AL23*100</f>
        <v>9.2121739349805658</v>
      </c>
    </row>
    <row r="24" spans="1:42" s="15" customFormat="1" ht="15" customHeight="1" x14ac:dyDescent="0.25">
      <c r="A24" s="10" t="s">
        <v>23</v>
      </c>
      <c r="B24" s="11">
        <v>200910.73661999998</v>
      </c>
      <c r="C24" s="11">
        <v>166525.94932999997</v>
      </c>
      <c r="D24" s="12">
        <f t="shared" si="10"/>
        <v>34384.787290000007</v>
      </c>
      <c r="E24" s="12">
        <f t="shared" si="11"/>
        <v>20.648305821611384</v>
      </c>
      <c r="F24" s="12"/>
      <c r="G24" s="12"/>
      <c r="H24" s="12"/>
      <c r="I24" s="12"/>
      <c r="J24" s="12"/>
      <c r="K24" s="12"/>
      <c r="L24" s="12">
        <f>363753366.27/1000</f>
        <v>363753.36627</v>
      </c>
      <c r="M24" s="12">
        <f>332101830.58/1000</f>
        <v>332101.83058000001</v>
      </c>
      <c r="N24" s="12">
        <f t="shared" si="0"/>
        <v>31651.53568999999</v>
      </c>
      <c r="O24" s="12">
        <f t="shared" si="12"/>
        <v>9.5306718528838257</v>
      </c>
      <c r="P24" s="12"/>
      <c r="Q24" s="12"/>
      <c r="R24" s="12"/>
      <c r="S24" s="12"/>
      <c r="T24" s="12"/>
      <c r="U24" s="12"/>
      <c r="V24" s="11">
        <v>18604.667009999997</v>
      </c>
      <c r="W24" s="11">
        <v>14982.320959999999</v>
      </c>
      <c r="X24" s="12">
        <f>V24-W24</f>
        <v>3622.3460499999983</v>
      </c>
      <c r="Y24" s="12">
        <f t="shared" si="2"/>
        <v>24.17746929645271</v>
      </c>
      <c r="Z24" s="12"/>
      <c r="AA24" s="11">
        <v>218864.50173999998</v>
      </c>
      <c r="AB24" s="11">
        <v>161160.13219</v>
      </c>
      <c r="AC24" s="12">
        <f>AA24-AB24</f>
        <v>57704.369549999974</v>
      </c>
      <c r="AD24" s="12">
        <f t="shared" si="4"/>
        <v>35.805610708962007</v>
      </c>
      <c r="AE24" s="12"/>
      <c r="AF24" s="11">
        <v>159244.93609999999</v>
      </c>
      <c r="AG24" s="16">
        <v>134211.00949</v>
      </c>
      <c r="AH24" s="11">
        <f>AF24-AG24</f>
        <v>25033.926609999995</v>
      </c>
      <c r="AI24" s="11">
        <f t="shared" si="6"/>
        <v>18.652662479127883</v>
      </c>
      <c r="AJ24" s="12"/>
      <c r="AK24" s="12">
        <f>G24+B24+Q24+V24+AA24+AF24+L24</f>
        <v>961378.20773999987</v>
      </c>
      <c r="AL24" s="12">
        <f>H24+C24+R24+W24+AB24+AG24+M24</f>
        <v>808981.24255000008</v>
      </c>
      <c r="AM24" s="12">
        <f>AK24-AL24</f>
        <v>152396.96518999978</v>
      </c>
      <c r="AN24" s="12">
        <f>AM24/AL24*100</f>
        <v>18.838133342823546</v>
      </c>
    </row>
    <row r="25" spans="1:42" ht="15" customHeight="1" x14ac:dyDescent="0.25">
      <c r="A25" s="10" t="s">
        <v>24</v>
      </c>
      <c r="B25" s="11">
        <f>ROUND((B24/B23*100),0)</f>
        <v>87</v>
      </c>
      <c r="C25" s="11">
        <f>ROUND((C24/C23*100),0)</f>
        <v>79</v>
      </c>
      <c r="D25" s="25" t="s">
        <v>25</v>
      </c>
      <c r="E25" s="12">
        <f>B25-C25</f>
        <v>8</v>
      </c>
      <c r="F25" s="12"/>
      <c r="G25" s="12"/>
      <c r="H25" s="12"/>
      <c r="I25" s="25"/>
      <c r="J25" s="12"/>
      <c r="K25" s="12"/>
      <c r="L25" s="11">
        <f>ROUND((L24/L23*100),0)</f>
        <v>88</v>
      </c>
      <c r="M25" s="11">
        <f>ROUND((M24/M23*100),0)</f>
        <v>75</v>
      </c>
      <c r="N25" s="25" t="s">
        <v>25</v>
      </c>
      <c r="O25" s="12">
        <f>L25-M25</f>
        <v>13</v>
      </c>
      <c r="P25" s="12"/>
      <c r="Q25" s="12"/>
      <c r="R25" s="12"/>
      <c r="S25" s="25"/>
      <c r="T25" s="12"/>
      <c r="U25" s="12"/>
      <c r="V25" s="11">
        <f>ROUND((V24/V23*100),0)</f>
        <v>70</v>
      </c>
      <c r="W25" s="11">
        <f>ROUND((W24/W23*100),0)</f>
        <v>71</v>
      </c>
      <c r="X25" s="25" t="s">
        <v>25</v>
      </c>
      <c r="Y25" s="12">
        <f>V25-W25</f>
        <v>-1</v>
      </c>
      <c r="Z25" s="12"/>
      <c r="AA25" s="11">
        <f>ROUND((AA24/AA23*100),0)</f>
        <v>82</v>
      </c>
      <c r="AB25" s="11">
        <f>ROUND((AB24/AB23*100),0)</f>
        <v>71</v>
      </c>
      <c r="AC25" s="25" t="s">
        <v>25</v>
      </c>
      <c r="AD25" s="12">
        <f>AA25-AB25</f>
        <v>11</v>
      </c>
      <c r="AE25" s="12"/>
      <c r="AF25" s="16">
        <f>ROUND((AF24/AF23*100),0)</f>
        <v>71</v>
      </c>
      <c r="AG25" s="16">
        <f>ROUND((AG24/AG23*100),0)</f>
        <v>82</v>
      </c>
      <c r="AH25" s="28" t="s">
        <v>25</v>
      </c>
      <c r="AI25" s="11">
        <f>AF25-AG25</f>
        <v>-11</v>
      </c>
      <c r="AJ25" s="12"/>
      <c r="AK25" s="12">
        <f>ROUND((AK24/AK23*100),0)</f>
        <v>83</v>
      </c>
      <c r="AL25" s="12">
        <f>ROUND((AL24/AL23*100),0)</f>
        <v>76</v>
      </c>
      <c r="AM25" s="25" t="s">
        <v>25</v>
      </c>
      <c r="AN25" s="12">
        <f>AK25-AL25</f>
        <v>7</v>
      </c>
      <c r="AO25" s="15"/>
    </row>
    <row r="26" spans="1:42" s="15" customFormat="1" ht="15" customHeight="1" x14ac:dyDescent="0.25">
      <c r="A26" s="10" t="s">
        <v>26</v>
      </c>
      <c r="B26" s="11">
        <v>74810.954360000003</v>
      </c>
      <c r="C26" s="11">
        <v>65463.880909999993</v>
      </c>
      <c r="D26" s="12">
        <f>B26-C26</f>
        <v>9347.0734500000108</v>
      </c>
      <c r="E26" s="12">
        <f>D26/C26*100</f>
        <v>14.278214673600553</v>
      </c>
      <c r="F26" s="12"/>
      <c r="G26" s="12"/>
      <c r="H26" s="12"/>
      <c r="I26" s="12"/>
      <c r="J26" s="12"/>
      <c r="K26" s="12"/>
      <c r="L26" s="12">
        <f>+(31574634.63+23289175.66+23788006.36)/1000</f>
        <v>78651.816650000008</v>
      </c>
      <c r="M26" s="12">
        <f>+(27558152.29+23418519.45+24251794.4)/1000</f>
        <v>75228.46613999999</v>
      </c>
      <c r="N26" s="12">
        <f>L26-M26</f>
        <v>3423.3505100000184</v>
      </c>
      <c r="O26" s="12">
        <f>N26/M26*100</f>
        <v>4.5506052238645562</v>
      </c>
      <c r="P26" s="12"/>
      <c r="Q26" s="12"/>
      <c r="R26" s="12"/>
      <c r="S26" s="12"/>
      <c r="T26" s="12"/>
      <c r="U26" s="12"/>
      <c r="V26" s="11">
        <v>6061.6387299999997</v>
      </c>
      <c r="W26" s="11">
        <v>6537.3645900000001</v>
      </c>
      <c r="X26" s="12">
        <f>V26-W26</f>
        <v>-475.72586000000047</v>
      </c>
      <c r="Y26" s="12">
        <f>X26/W26*100</f>
        <v>-7.2770281273237121</v>
      </c>
      <c r="Z26" s="12"/>
      <c r="AA26" s="11">
        <v>24249.506590000001</v>
      </c>
      <c r="AB26" s="11">
        <v>27743.256120000002</v>
      </c>
      <c r="AC26" s="12">
        <f>AA26-AB26</f>
        <v>-3493.749530000001</v>
      </c>
      <c r="AD26" s="12">
        <f>AC26/AB26*100</f>
        <v>-12.593148817457555</v>
      </c>
      <c r="AE26" s="12"/>
      <c r="AF26" s="11">
        <v>18686.193830000004</v>
      </c>
      <c r="AG26" s="16">
        <v>18974.74827</v>
      </c>
      <c r="AH26" s="11">
        <f>AF26-AG26</f>
        <v>-288.55443999999625</v>
      </c>
      <c r="AI26" s="11">
        <f>AH26/AG26*100</f>
        <v>-1.5207286857987721</v>
      </c>
      <c r="AJ26" s="12"/>
      <c r="AK26" s="12">
        <f>G26+B26+Q26+V26+AA26+AF26+L26</f>
        <v>202460.11016000004</v>
      </c>
      <c r="AL26" s="12">
        <f>H26+C26+R26+W26+AB26+AG26+M26</f>
        <v>193947.71602999998</v>
      </c>
      <c r="AM26" s="12">
        <f>AK26-AL26</f>
        <v>8512.3941300000588</v>
      </c>
      <c r="AN26" s="12">
        <f>AM26/AL26*100</f>
        <v>4.3890148872304096</v>
      </c>
    </row>
    <row r="27" spans="1:42" ht="15" customHeight="1" x14ac:dyDescent="0.25">
      <c r="A27" s="10" t="s">
        <v>24</v>
      </c>
      <c r="B27" s="11">
        <f>ROUND((B26/B23*100),0)</f>
        <v>32</v>
      </c>
      <c r="C27" s="11">
        <f>ROUND((C26/C23*100),0)</f>
        <v>31</v>
      </c>
      <c r="D27" s="12"/>
      <c r="E27" s="12">
        <f>B27-C27</f>
        <v>1</v>
      </c>
      <c r="F27" s="12"/>
      <c r="G27" s="12"/>
      <c r="H27" s="12"/>
      <c r="I27" s="12"/>
      <c r="J27" s="12"/>
      <c r="K27" s="12"/>
      <c r="L27" s="11">
        <f>ROUND((L26/L23*100),0)</f>
        <v>19</v>
      </c>
      <c r="M27" s="11">
        <f>ROUND((M26/M23*100),0)</f>
        <v>17</v>
      </c>
      <c r="N27" s="12"/>
      <c r="O27" s="12">
        <f>L27-M27</f>
        <v>2</v>
      </c>
      <c r="P27" s="12"/>
      <c r="Q27" s="12"/>
      <c r="R27" s="12"/>
      <c r="S27" s="12"/>
      <c r="T27" s="12"/>
      <c r="U27" s="12"/>
      <c r="V27" s="11">
        <f>ROUND((V26/V23*100),0)</f>
        <v>23</v>
      </c>
      <c r="W27" s="11">
        <f>ROUND((W26/W23*100),0)</f>
        <v>31</v>
      </c>
      <c r="X27" s="12"/>
      <c r="Y27" s="12">
        <f>V27-W27</f>
        <v>-8</v>
      </c>
      <c r="Z27" s="12"/>
      <c r="AA27" s="11">
        <f>ROUND((AA26/AA23*100),0)</f>
        <v>9</v>
      </c>
      <c r="AB27" s="11">
        <f>ROUND((AB26/AB23*100),0)</f>
        <v>12</v>
      </c>
      <c r="AC27" s="12"/>
      <c r="AD27" s="12">
        <f>AA27-AB27</f>
        <v>-3</v>
      </c>
      <c r="AE27" s="12"/>
      <c r="AF27" s="16">
        <f>ROUND((AF26/AF23*100),0)</f>
        <v>8</v>
      </c>
      <c r="AG27" s="16">
        <f>ROUND((AG26/AG23*100),0)</f>
        <v>12</v>
      </c>
      <c r="AH27" s="11"/>
      <c r="AI27" s="11">
        <f>AF27-AG27</f>
        <v>-4</v>
      </c>
      <c r="AJ27" s="12"/>
      <c r="AK27" s="12">
        <f>ROUND((AK26/AK23*100),0)</f>
        <v>17</v>
      </c>
      <c r="AL27" s="12">
        <f>ROUND((AL26/AL23*100),0)</f>
        <v>18</v>
      </c>
      <c r="AM27" s="12"/>
      <c r="AN27" s="12">
        <f>AK27-AL27</f>
        <v>-1</v>
      </c>
      <c r="AO27" s="15"/>
      <c r="AP27" s="19"/>
    </row>
    <row r="28" spans="1:42" s="15" customFormat="1" ht="15" customHeight="1" x14ac:dyDescent="0.25">
      <c r="A28" s="10" t="s">
        <v>27</v>
      </c>
      <c r="B28" s="11">
        <f>B23-B24-B26</f>
        <v>-44109.58143000002</v>
      </c>
      <c r="C28" s="11">
        <f>C23-C24-C26</f>
        <v>-21616.635969999959</v>
      </c>
      <c r="D28" s="12">
        <f>B28-C28</f>
        <v>-22492.945460000061</v>
      </c>
      <c r="E28" s="12">
        <f>D28/C28*100</f>
        <v>104.05386615760317</v>
      </c>
      <c r="F28" s="12"/>
      <c r="G28" s="12"/>
      <c r="H28" s="12"/>
      <c r="I28" s="12"/>
      <c r="J28" s="12"/>
      <c r="K28" s="12"/>
      <c r="L28" s="11">
        <f>L23-L24-L26</f>
        <v>-30873.420720000009</v>
      </c>
      <c r="M28" s="11">
        <f>M23-M24-M26</f>
        <v>32735.66727999998</v>
      </c>
      <c r="N28" s="12">
        <f>L28-M28</f>
        <v>-63609.087999999989</v>
      </c>
      <c r="O28" s="12">
        <f t="shared" ref="O28:O31" si="13">N28/M28*100</f>
        <v>-194.31126134050817</v>
      </c>
      <c r="P28" s="12"/>
      <c r="Q28" s="12"/>
      <c r="R28" s="12"/>
      <c r="S28" s="12"/>
      <c r="T28" s="12"/>
      <c r="U28" s="12"/>
      <c r="V28" s="11">
        <f>V23-V24-V26</f>
        <v>1788.1996000000063</v>
      </c>
      <c r="W28" s="11">
        <f>W23-W24-W26</f>
        <v>-427.12553000000207</v>
      </c>
      <c r="X28" s="12">
        <f>V28-W28</f>
        <v>2215.3251300000084</v>
      </c>
      <c r="Y28" s="12">
        <f>X28/W28*100</f>
        <v>-518.65902981729926</v>
      </c>
      <c r="Z28" s="12"/>
      <c r="AA28" s="11">
        <f>AA23-AA24-AA26</f>
        <v>22208.738910000076</v>
      </c>
      <c r="AB28" s="11">
        <f>AB23-AB24-AB26</f>
        <v>36727.298390000011</v>
      </c>
      <c r="AC28" s="12">
        <f>AA28-AB28</f>
        <v>-14518.559479999934</v>
      </c>
      <c r="AD28" s="12">
        <f>AC28/AB28*100</f>
        <v>-39.530703635835629</v>
      </c>
      <c r="AE28" s="12"/>
      <c r="AF28" s="16">
        <f>+AF23-AF24-AF26</f>
        <v>45306.074770000007</v>
      </c>
      <c r="AG28" s="16">
        <f>+AG23-AG24-AG26</f>
        <v>10118.163759999978</v>
      </c>
      <c r="AH28" s="11">
        <f>AF28-AG28</f>
        <v>35187.911010000025</v>
      </c>
      <c r="AI28" s="11">
        <f>AH28/AG28*100</f>
        <v>347.76973218310616</v>
      </c>
      <c r="AJ28" s="12"/>
      <c r="AK28" s="12">
        <f>AK23-AK24-AK26</f>
        <v>-5679.988870000001</v>
      </c>
      <c r="AL28" s="12">
        <f>AL23-AL24-AL26</f>
        <v>57537.367929999746</v>
      </c>
      <c r="AM28" s="12">
        <f>AK28-AL28</f>
        <v>-63217.356799999747</v>
      </c>
      <c r="AN28" s="12">
        <f>AM28/AL28*100</f>
        <v>-109.87182603992296</v>
      </c>
    </row>
    <row r="29" spans="1:42" s="15" customFormat="1" ht="15" customHeight="1" x14ac:dyDescent="0.25">
      <c r="A29" s="10" t="s">
        <v>28</v>
      </c>
      <c r="B29" s="11">
        <v>14225.34611</v>
      </c>
      <c r="C29" s="11">
        <v>8740.15697</v>
      </c>
      <c r="D29" s="12">
        <f>B29-C29</f>
        <v>5485.1891400000004</v>
      </c>
      <c r="E29" s="12">
        <f>D29/C29*100</f>
        <v>62.758474004843876</v>
      </c>
      <c r="F29" s="12"/>
      <c r="G29" s="12"/>
      <c r="H29" s="12"/>
      <c r="I29" s="12"/>
      <c r="J29" s="12"/>
      <c r="K29" s="12"/>
      <c r="L29" s="12">
        <f>1946527.86/1000</f>
        <v>1946.5278600000001</v>
      </c>
      <c r="M29" s="12">
        <v>0</v>
      </c>
      <c r="N29" s="12">
        <f>L29-M29</f>
        <v>1946.5278600000001</v>
      </c>
      <c r="O29" s="12"/>
      <c r="P29" s="12"/>
      <c r="Q29" s="12"/>
      <c r="R29" s="12"/>
      <c r="S29" s="12"/>
      <c r="T29" s="12"/>
      <c r="U29" s="12"/>
      <c r="V29" s="11">
        <v>19.42557</v>
      </c>
      <c r="W29" s="11">
        <v>39.627920000000003</v>
      </c>
      <c r="X29" s="12">
        <f>V29-W29</f>
        <v>-20.202350000000003</v>
      </c>
      <c r="Y29" s="12">
        <f>X29/W29*100</f>
        <v>-50.98009181405434</v>
      </c>
      <c r="Z29" s="12"/>
      <c r="AA29" s="11">
        <v>15708.668379999999</v>
      </c>
      <c r="AB29" s="11">
        <v>13797.258989999998</v>
      </c>
      <c r="AC29" s="12">
        <f>AA29-AB29</f>
        <v>1911.4093900000007</v>
      </c>
      <c r="AD29" s="12">
        <f>AC29/AB29*100</f>
        <v>13.853544326343044</v>
      </c>
      <c r="AE29" s="12"/>
      <c r="AF29" s="11">
        <v>4162.05152</v>
      </c>
      <c r="AG29" s="16">
        <v>2625.1161700000002</v>
      </c>
      <c r="AH29" s="11">
        <f>AF29-AG29</f>
        <v>1536.9353499999997</v>
      </c>
      <c r="AI29" s="11">
        <f>AH29/AG29*100</f>
        <v>58.547327069338785</v>
      </c>
      <c r="AJ29" s="12"/>
      <c r="AK29" s="12">
        <f>G29+B29+Q29+V29+AA29+AF29+L29</f>
        <v>36062.019440000004</v>
      </c>
      <c r="AL29" s="12">
        <f>H29+C29+R29+W29+AB29+AG29+M29</f>
        <v>25202.160049999999</v>
      </c>
      <c r="AM29" s="12">
        <f>AK29-AL29</f>
        <v>10859.859390000005</v>
      </c>
      <c r="AN29" s="12">
        <f>AM29/AL29*100</f>
        <v>43.090986520419335</v>
      </c>
    </row>
    <row r="30" spans="1:42" s="15" customFormat="1" ht="15" customHeight="1" x14ac:dyDescent="0.25">
      <c r="A30" s="10" t="s">
        <v>29</v>
      </c>
      <c r="B30" s="11">
        <v>546.02599999999995</v>
      </c>
      <c r="C30" s="11">
        <v>-27.166999999999973</v>
      </c>
      <c r="D30" s="12">
        <f>B30-C30</f>
        <v>573.19299999999998</v>
      </c>
      <c r="E30" s="12">
        <f>D30/C30*100</f>
        <v>-2109.8869952515943</v>
      </c>
      <c r="F30" s="12"/>
      <c r="G30" s="12"/>
      <c r="H30" s="12"/>
      <c r="I30" s="12"/>
      <c r="J30" s="12"/>
      <c r="K30" s="12"/>
      <c r="L30" s="12">
        <f>388117565.79/1000</f>
        <v>388117.56579000002</v>
      </c>
      <c r="M30" s="12">
        <f>185382391.08/1000</f>
        <v>185382.39108</v>
      </c>
      <c r="N30" s="12">
        <f>L30-M30</f>
        <v>202735.17471000002</v>
      </c>
      <c r="O30" s="12">
        <f t="shared" si="13"/>
        <v>109.36053501570792</v>
      </c>
      <c r="P30" s="12"/>
      <c r="Q30" s="12"/>
      <c r="R30" s="12"/>
      <c r="S30" s="12"/>
      <c r="T30" s="12"/>
      <c r="U30" s="12"/>
      <c r="V30" s="11">
        <v>0</v>
      </c>
      <c r="W30" s="11">
        <v>0</v>
      </c>
      <c r="X30" s="12">
        <v>0</v>
      </c>
      <c r="Y30" s="12"/>
      <c r="Z30" s="12"/>
      <c r="AA30" s="11">
        <v>545.58199999999999</v>
      </c>
      <c r="AB30" s="11">
        <v>600.04999999999995</v>
      </c>
      <c r="AC30" s="12">
        <f>AA30-AB30</f>
        <v>-54.467999999999961</v>
      </c>
      <c r="AD30" s="12">
        <f>AC30/AB30*100</f>
        <v>-9.0772435630364079</v>
      </c>
      <c r="AE30" s="12"/>
      <c r="AF30" s="11">
        <v>48606.111409999998</v>
      </c>
      <c r="AG30" s="16">
        <v>45919.668620000004</v>
      </c>
      <c r="AH30" s="11">
        <f>AF30-AG30</f>
        <v>2686.4427899999937</v>
      </c>
      <c r="AI30" s="11">
        <f>AH30/AG30*100</f>
        <v>5.850309618371095</v>
      </c>
      <c r="AJ30" s="12"/>
      <c r="AK30" s="12">
        <f>G30+B30+Q30+V30+AA30+AF30+L30</f>
        <v>437815.28520000004</v>
      </c>
      <c r="AL30" s="12">
        <f>H30+C30+R30+W30+AB30+AG30+M30</f>
        <v>231874.94270000001</v>
      </c>
      <c r="AM30" s="12">
        <f>AK30-AL30</f>
        <v>205940.34250000003</v>
      </c>
      <c r="AN30" s="12">
        <f>AM30/AL30*100</f>
        <v>88.815263996181685</v>
      </c>
    </row>
    <row r="31" spans="1:42" s="15" customFormat="1" ht="15" customHeight="1" x14ac:dyDescent="0.25">
      <c r="A31" s="10" t="s">
        <v>30</v>
      </c>
      <c r="B31" s="11">
        <f>B28-B29-B30</f>
        <v>-58880.953540000017</v>
      </c>
      <c r="C31" s="11">
        <f>C28-C29-C30</f>
        <v>-30329.625939999958</v>
      </c>
      <c r="D31" s="12">
        <f>B31-C31</f>
        <v>-28551.327600000059</v>
      </c>
      <c r="E31" s="12">
        <f>D31/C31*100</f>
        <v>94.136761384667764</v>
      </c>
      <c r="F31" s="12"/>
      <c r="G31" s="12"/>
      <c r="H31" s="12"/>
      <c r="I31" s="12"/>
      <c r="J31" s="12"/>
      <c r="K31" s="12"/>
      <c r="L31" s="11">
        <f>L28-L29-L30</f>
        <v>-420937.51437000005</v>
      </c>
      <c r="M31" s="11">
        <f>M28-M29-M30</f>
        <v>-152646.72380000004</v>
      </c>
      <c r="N31" s="12">
        <f>L31-M31</f>
        <v>-268290.79057000001</v>
      </c>
      <c r="O31" s="12">
        <f t="shared" si="13"/>
        <v>175.75928515931892</v>
      </c>
      <c r="P31" s="12"/>
      <c r="Q31" s="12"/>
      <c r="R31" s="12"/>
      <c r="S31" s="12"/>
      <c r="T31" s="12"/>
      <c r="U31" s="12"/>
      <c r="V31" s="11">
        <f>V28-V29-V30</f>
        <v>1768.7740300000062</v>
      </c>
      <c r="W31" s="11">
        <f>W28-W29-W30</f>
        <v>-466.75345000000209</v>
      </c>
      <c r="X31" s="12">
        <f>V31-W31</f>
        <v>2235.5274800000084</v>
      </c>
      <c r="Y31" s="12">
        <f>X31/W31*100</f>
        <v>-478.95253479111898</v>
      </c>
      <c r="Z31" s="12"/>
      <c r="AA31" s="11">
        <f>AA28-AA29-AA30</f>
        <v>5954.4885300000769</v>
      </c>
      <c r="AB31" s="11">
        <f>AB28-AB29-AB30</f>
        <v>22329.989400000013</v>
      </c>
      <c r="AC31" s="12">
        <f>AA31-AB31</f>
        <v>-16375.500869999936</v>
      </c>
      <c r="AD31" s="12">
        <f>AC31/AB31*100</f>
        <v>-73.334118421032144</v>
      </c>
      <c r="AE31" s="12"/>
      <c r="AF31" s="16">
        <f>+AF28-AF29-AF30</f>
        <v>-7462.0881599999921</v>
      </c>
      <c r="AG31" s="16">
        <f>+AG28-AG29-AG30</f>
        <v>-38426.621030000024</v>
      </c>
      <c r="AH31" s="11">
        <f>AF31-AG31</f>
        <v>30964.532870000032</v>
      </c>
      <c r="AI31" s="11">
        <f>AH31/AG31*100</f>
        <v>-80.580941128874514</v>
      </c>
      <c r="AJ31" s="12"/>
      <c r="AK31" s="12">
        <f>AK28-AK29-AK30</f>
        <v>-479557.29351000005</v>
      </c>
      <c r="AL31" s="12">
        <f>AL28-AL29-AL30</f>
        <v>-199539.73482000027</v>
      </c>
      <c r="AM31" s="12">
        <f>AK31-AL31</f>
        <v>-280017.55868999974</v>
      </c>
      <c r="AN31" s="12">
        <f>AM31/AL31*100</f>
        <v>140.33172838612643</v>
      </c>
    </row>
    <row r="32" spans="1:42" ht="15" customHeight="1" x14ac:dyDescent="0.25">
      <c r="A32" s="10" t="s">
        <v>24</v>
      </c>
      <c r="B32" s="11">
        <f>ROUND((B31/B23*100),0)</f>
        <v>-25</v>
      </c>
      <c r="C32" s="11">
        <f>ROUND((C31/C23*100),0)</f>
        <v>-14</v>
      </c>
      <c r="D32" s="12"/>
      <c r="E32" s="12">
        <f>B32-C32</f>
        <v>-11</v>
      </c>
      <c r="F32" s="12"/>
      <c r="G32" s="12"/>
      <c r="H32" s="12"/>
      <c r="I32" s="12"/>
      <c r="J32" s="12"/>
      <c r="K32" s="12"/>
      <c r="L32" s="11">
        <f>ROUND((L31/L23*100),0)</f>
        <v>-102</v>
      </c>
      <c r="M32" s="11">
        <f>ROUND((M31/M23*100),0)</f>
        <v>-35</v>
      </c>
      <c r="N32" s="12"/>
      <c r="O32" s="12">
        <f>L32-M32</f>
        <v>-67</v>
      </c>
      <c r="P32" s="12"/>
      <c r="Q32" s="12"/>
      <c r="R32" s="12"/>
      <c r="S32" s="12"/>
      <c r="T32" s="12"/>
      <c r="U32" s="12"/>
      <c r="V32" s="11">
        <f>ROUND((V31/V23*100),0)</f>
        <v>7</v>
      </c>
      <c r="W32" s="11">
        <f>ROUND((W31/W23*100),0)</f>
        <v>-2</v>
      </c>
      <c r="X32" s="12"/>
      <c r="Y32" s="12">
        <f>V32-W32</f>
        <v>9</v>
      </c>
      <c r="Z32" s="12"/>
      <c r="AA32" s="11">
        <f>ROUND((AA31/AA23*100),0)</f>
        <v>2</v>
      </c>
      <c r="AB32" s="11">
        <f>ROUND((AB31/AB23*100),0)</f>
        <v>10</v>
      </c>
      <c r="AC32" s="12"/>
      <c r="AD32" s="12">
        <f>AA32-AB32</f>
        <v>-8</v>
      </c>
      <c r="AE32" s="12"/>
      <c r="AF32" s="16">
        <f>ROUND((AF31/AF23*100),0)</f>
        <v>-3</v>
      </c>
      <c r="AG32" s="16">
        <f>ROUND((AG31/AG23*100),0)</f>
        <v>-24</v>
      </c>
      <c r="AH32" s="11"/>
      <c r="AI32" s="11">
        <f>AF32-AG32</f>
        <v>21</v>
      </c>
      <c r="AJ32" s="12"/>
      <c r="AK32" s="12">
        <f>ROUND((AK31/AK23*100),0)</f>
        <v>-41</v>
      </c>
      <c r="AL32" s="12">
        <f>ROUND((AL31/AL23*100),0)</f>
        <v>-19</v>
      </c>
      <c r="AM32" s="12"/>
      <c r="AN32" s="12">
        <f>AK32-AL32</f>
        <v>-22</v>
      </c>
      <c r="AO32" s="15"/>
    </row>
    <row r="33" spans="1:41" s="15" customFormat="1" ht="15" customHeight="1" x14ac:dyDescent="0.25">
      <c r="A33" s="10" t="s">
        <v>31</v>
      </c>
      <c r="B33" s="11">
        <v>0</v>
      </c>
      <c r="C33" s="11">
        <v>0</v>
      </c>
      <c r="D33" s="12">
        <f>B33-C33</f>
        <v>0</v>
      </c>
      <c r="E33" s="12">
        <f>B33-C33</f>
        <v>0</v>
      </c>
      <c r="F33" s="12"/>
      <c r="G33" s="12"/>
      <c r="H33" s="12"/>
      <c r="I33" s="12"/>
      <c r="J33" s="12"/>
      <c r="K33" s="12"/>
      <c r="L33" s="11">
        <v>0</v>
      </c>
      <c r="M33" s="11">
        <v>0</v>
      </c>
      <c r="N33" s="12">
        <f>L33-M33</f>
        <v>0</v>
      </c>
      <c r="O33" s="12">
        <f>L33-M33</f>
        <v>0</v>
      </c>
      <c r="P33" s="12"/>
      <c r="Q33" s="12"/>
      <c r="R33" s="12"/>
      <c r="S33" s="12"/>
      <c r="T33" s="12"/>
      <c r="U33" s="12"/>
      <c r="V33" s="11"/>
      <c r="W33" s="11"/>
      <c r="X33" s="12">
        <f>V33-W33</f>
        <v>0</v>
      </c>
      <c r="Y33" s="12">
        <f>V33-W33</f>
        <v>0</v>
      </c>
      <c r="Z33" s="12"/>
      <c r="AA33" s="11">
        <v>633.76162999999997</v>
      </c>
      <c r="AB33" s="11">
        <v>0</v>
      </c>
      <c r="AC33" s="12">
        <f>AA33-AB33</f>
        <v>633.76162999999997</v>
      </c>
      <c r="AD33" s="12">
        <f>AA33-AB33</f>
        <v>633.76162999999997</v>
      </c>
      <c r="AE33" s="12"/>
      <c r="AF33" s="11">
        <v>0</v>
      </c>
      <c r="AG33" s="16">
        <v>0</v>
      </c>
      <c r="AH33" s="11">
        <f>AF33-AG33</f>
        <v>0</v>
      </c>
      <c r="AI33" s="11">
        <f>AF33-AG33</f>
        <v>0</v>
      </c>
      <c r="AJ33" s="12"/>
      <c r="AK33" s="12">
        <f>G33+B33+Q33+V33+AA33+AF33+L33</f>
        <v>633.76162999999997</v>
      </c>
      <c r="AL33" s="12">
        <f>H33+C33+R33+W33+AB33+AG33+M33</f>
        <v>0</v>
      </c>
      <c r="AM33" s="12">
        <f>AK33-AL33</f>
        <v>633.76162999999997</v>
      </c>
      <c r="AN33" s="12"/>
    </row>
    <row r="34" spans="1:41" s="15" customFormat="1" ht="15" customHeight="1" x14ac:dyDescent="0.25">
      <c r="A34" s="10" t="s">
        <v>32</v>
      </c>
      <c r="B34" s="11">
        <f>B31-B33</f>
        <v>-58880.953540000017</v>
      </c>
      <c r="C34" s="11">
        <f>C31-C33</f>
        <v>-30329.625939999958</v>
      </c>
      <c r="D34" s="12">
        <f>B34-C34</f>
        <v>-28551.327600000059</v>
      </c>
      <c r="E34" s="12">
        <f>D34/C34*100</f>
        <v>94.136761384667764</v>
      </c>
      <c r="F34" s="12"/>
      <c r="G34" s="12"/>
      <c r="H34" s="12"/>
      <c r="I34" s="12"/>
      <c r="J34" s="12"/>
      <c r="K34" s="12"/>
      <c r="L34" s="11">
        <f>L31-L33</f>
        <v>-420937.51437000005</v>
      </c>
      <c r="M34" s="11">
        <f>M31-M33</f>
        <v>-152646.72380000004</v>
      </c>
      <c r="N34" s="12">
        <f>L34-M34</f>
        <v>-268290.79057000001</v>
      </c>
      <c r="O34" s="12">
        <f t="shared" ref="O34" si="14">N34/M34*100</f>
        <v>175.75928515931892</v>
      </c>
      <c r="P34" s="12"/>
      <c r="Q34" s="12"/>
      <c r="R34" s="12"/>
      <c r="S34" s="12"/>
      <c r="T34" s="12"/>
      <c r="U34" s="12"/>
      <c r="V34" s="11">
        <f>V31-V33</f>
        <v>1768.7740300000062</v>
      </c>
      <c r="W34" s="11">
        <f>W31-W33</f>
        <v>-466.75345000000209</v>
      </c>
      <c r="X34" s="12">
        <f>V34-W34</f>
        <v>2235.5274800000084</v>
      </c>
      <c r="Y34" s="12">
        <f>X34/W34*100</f>
        <v>-478.95253479111898</v>
      </c>
      <c r="Z34" s="12"/>
      <c r="AA34" s="11">
        <f>AA31-AA33</f>
        <v>5320.726900000077</v>
      </c>
      <c r="AB34" s="11">
        <f>AB31-AB33</f>
        <v>22329.989400000013</v>
      </c>
      <c r="AC34" s="12">
        <f>AA34-AB34</f>
        <v>-17009.262499999935</v>
      </c>
      <c r="AD34" s="12">
        <f>AC34/AB34*100</f>
        <v>-76.172282016398654</v>
      </c>
      <c r="AE34" s="12"/>
      <c r="AF34" s="16">
        <f>+AF31-AF33</f>
        <v>-7462.0881599999921</v>
      </c>
      <c r="AG34" s="16">
        <f>+AG31-AG33</f>
        <v>-38426.621030000024</v>
      </c>
      <c r="AH34" s="11">
        <f>AF34-AG34</f>
        <v>30964.532870000032</v>
      </c>
      <c r="AI34" s="11">
        <f>AH34/AG34*100</f>
        <v>-80.580941128874514</v>
      </c>
      <c r="AJ34" s="12"/>
      <c r="AK34" s="12">
        <f>AK31-AK33</f>
        <v>-480191.05514000007</v>
      </c>
      <c r="AL34" s="12">
        <f>AL31-AL33</f>
        <v>-199539.73482000027</v>
      </c>
      <c r="AM34" s="12">
        <f>AK34-AL34</f>
        <v>-280651.32031999982</v>
      </c>
      <c r="AN34" s="12">
        <f>AM34/AL34*100</f>
        <v>140.6493401292571</v>
      </c>
    </row>
    <row r="35" spans="1:41" ht="15" customHeight="1" x14ac:dyDescent="0.25">
      <c r="A35" s="10" t="s">
        <v>24</v>
      </c>
      <c r="B35" s="11">
        <f>ROUND((B34/B23*100),0)</f>
        <v>-25</v>
      </c>
      <c r="C35" s="11">
        <f>ROUND((C34/C23*100),0)</f>
        <v>-14</v>
      </c>
      <c r="D35" s="12"/>
      <c r="E35" s="12">
        <f>B35-C35</f>
        <v>-11</v>
      </c>
      <c r="F35" s="12"/>
      <c r="G35" s="12"/>
      <c r="H35" s="12"/>
      <c r="I35" s="12"/>
      <c r="J35" s="12"/>
      <c r="K35" s="12"/>
      <c r="L35" s="11">
        <f>ROUND((L34/L23*100),0)</f>
        <v>-102</v>
      </c>
      <c r="M35" s="11">
        <f>ROUND((M34/M23*100),0)</f>
        <v>-35</v>
      </c>
      <c r="N35" s="12"/>
      <c r="O35" s="12">
        <f>L35-M35</f>
        <v>-67</v>
      </c>
      <c r="P35" s="12"/>
      <c r="Q35" s="12"/>
      <c r="R35" s="12"/>
      <c r="S35" s="12"/>
      <c r="T35" s="12"/>
      <c r="U35" s="12"/>
      <c r="V35" s="11">
        <f>ROUND((V34/V23*100),0)</f>
        <v>7</v>
      </c>
      <c r="W35" s="11">
        <f>ROUND((W34/W23*100),0)</f>
        <v>-2</v>
      </c>
      <c r="X35" s="12"/>
      <c r="Y35" s="12">
        <f>V35-W35</f>
        <v>9</v>
      </c>
      <c r="Z35" s="12"/>
      <c r="AA35" s="11">
        <f>ROUND((AA34/AA23*100),0)</f>
        <v>2</v>
      </c>
      <c r="AB35" s="11">
        <f>ROUND((AB34/AB23*100),0)</f>
        <v>10</v>
      </c>
      <c r="AC35" s="12"/>
      <c r="AD35" s="12">
        <f>AA35-AB35</f>
        <v>-8</v>
      </c>
      <c r="AE35" s="12"/>
      <c r="AF35" s="16">
        <f>ROUND((AF34/AF23*100),0)</f>
        <v>-3</v>
      </c>
      <c r="AG35" s="16">
        <f>ROUND((AG34/AG23*100),0)</f>
        <v>-24</v>
      </c>
      <c r="AH35" s="11"/>
      <c r="AI35" s="11">
        <f>AF35-AG35</f>
        <v>21</v>
      </c>
      <c r="AJ35" s="12"/>
      <c r="AK35" s="12">
        <f>ROUND((AK34/AK23*100),0)</f>
        <v>-41</v>
      </c>
      <c r="AL35" s="12">
        <f>ROUND((AL34/AL23*100),0)</f>
        <v>-19</v>
      </c>
      <c r="AM35" s="12"/>
      <c r="AN35" s="12">
        <f>AK35-AL35</f>
        <v>-22</v>
      </c>
      <c r="AO35" s="15"/>
    </row>
    <row r="36" spans="1:41" ht="15" customHeigh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1"/>
      <c r="M36" s="11"/>
      <c r="N36" s="12"/>
      <c r="O36" s="12"/>
      <c r="P36" s="12"/>
      <c r="Q36" s="12"/>
      <c r="R36" s="12"/>
      <c r="S36" s="12"/>
      <c r="T36" s="12"/>
      <c r="U36" s="12"/>
      <c r="V36" s="11"/>
      <c r="W36" s="11"/>
      <c r="X36" s="12"/>
      <c r="Y36" s="12"/>
      <c r="Z36" s="12"/>
      <c r="AA36" s="11"/>
      <c r="AB36" s="11"/>
      <c r="AC36" s="12"/>
      <c r="AD36" s="12"/>
      <c r="AE36" s="12"/>
      <c r="AF36" s="16"/>
      <c r="AG36" s="16"/>
      <c r="AH36" s="11"/>
      <c r="AI36" s="11"/>
      <c r="AJ36" s="12"/>
      <c r="AK36" s="12"/>
      <c r="AL36" s="12"/>
      <c r="AM36" s="12"/>
      <c r="AN36" s="12"/>
      <c r="AO36" s="15"/>
    </row>
    <row r="37" spans="1:41" ht="15.6" x14ac:dyDescent="0.3">
      <c r="A37" s="31" t="s">
        <v>33</v>
      </c>
      <c r="B37" s="28"/>
      <c r="C37" s="28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1"/>
      <c r="AG37" s="11"/>
      <c r="AH37" s="11"/>
      <c r="AI37" s="11"/>
      <c r="AJ37" s="12"/>
      <c r="AK37" s="12"/>
      <c r="AL37" s="12"/>
      <c r="AM37" s="12"/>
      <c r="AN37" s="12"/>
      <c r="AO37" s="15"/>
    </row>
    <row r="38" spans="1:41" x14ac:dyDescent="0.25">
      <c r="A38" s="15"/>
      <c r="B38" s="11"/>
      <c r="C38" s="11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1"/>
      <c r="AG38" s="11"/>
      <c r="AH38" s="11"/>
      <c r="AI38" s="11"/>
      <c r="AJ38" s="12"/>
      <c r="AK38" s="12"/>
      <c r="AL38" s="12"/>
      <c r="AM38" s="12"/>
      <c r="AN38" s="12"/>
      <c r="AO38" s="15"/>
    </row>
    <row r="39" spans="1:41" s="15" customFormat="1" ht="15" customHeight="1" x14ac:dyDescent="0.25">
      <c r="A39" s="10" t="s">
        <v>34</v>
      </c>
      <c r="B39" s="11">
        <v>16171.010199999999</v>
      </c>
      <c r="C39" s="11">
        <v>24355.237829999998</v>
      </c>
      <c r="D39" s="12">
        <f>B39-C39</f>
        <v>-8184.2276299999994</v>
      </c>
      <c r="E39" s="12">
        <f>D39/C39*100</f>
        <v>-33.603562761842262</v>
      </c>
      <c r="F39" s="12"/>
      <c r="G39" s="12"/>
      <c r="H39" s="12"/>
      <c r="I39" s="12"/>
      <c r="J39" s="12"/>
      <c r="K39" s="12"/>
      <c r="L39" s="12">
        <f>+(6389756.78+100000)/1000</f>
        <v>6489.7567800000006</v>
      </c>
      <c r="M39" s="12">
        <f>11520655.65/1000</f>
        <v>11520.655650000001</v>
      </c>
      <c r="N39" s="12">
        <f>L39-M39</f>
        <v>-5030.89887</v>
      </c>
      <c r="O39" s="12">
        <f t="shared" ref="O39" si="15">N39/M39*100</f>
        <v>-43.668511783007766</v>
      </c>
      <c r="P39" s="12"/>
      <c r="Q39" s="12"/>
      <c r="R39" s="12"/>
      <c r="S39" s="12"/>
      <c r="T39" s="12"/>
      <c r="U39" s="12"/>
      <c r="V39" s="11">
        <v>6265.7</v>
      </c>
      <c r="W39" s="11">
        <v>3730.13</v>
      </c>
      <c r="X39" s="12">
        <f>V39-W39</f>
        <v>2535.5699999999997</v>
      </c>
      <c r="Y39" s="12">
        <f>X39/W39*100</f>
        <v>67.975378874194732</v>
      </c>
      <c r="Z39" s="12"/>
      <c r="AA39" s="11">
        <v>73514.255659999995</v>
      </c>
      <c r="AB39" s="11">
        <v>74822.463749999995</v>
      </c>
      <c r="AC39" s="12">
        <f>AA39-AB39</f>
        <v>-1308.2080900000001</v>
      </c>
      <c r="AD39" s="12">
        <f>AC39/AB39*100</f>
        <v>-1.7484162167808865</v>
      </c>
      <c r="AE39" s="12"/>
      <c r="AF39" s="11">
        <v>43408.13</v>
      </c>
      <c r="AG39" s="16">
        <v>28014.9</v>
      </c>
      <c r="AH39" s="11">
        <v>-14028</v>
      </c>
      <c r="AI39" s="11">
        <f>AH39/AG39*100</f>
        <v>-50.0733538224302</v>
      </c>
      <c r="AJ39" s="12"/>
      <c r="AK39" s="12">
        <f t="shared" ref="AK39:AL41" si="16">G39+B39+Q39+V39+AA39+AF39+L39</f>
        <v>145848.85264</v>
      </c>
      <c r="AL39" s="12">
        <f t="shared" si="16"/>
        <v>142443.38722999999</v>
      </c>
      <c r="AM39" s="12">
        <f>AK39-AL39</f>
        <v>3405.4654100000043</v>
      </c>
      <c r="AN39" s="12">
        <f>AM39/AL39*100</f>
        <v>2.3907500911230644</v>
      </c>
    </row>
    <row r="40" spans="1:41" s="15" customFormat="1" ht="15" customHeight="1" x14ac:dyDescent="0.25">
      <c r="A40" s="10" t="s">
        <v>35</v>
      </c>
      <c r="B40" s="11">
        <v>0</v>
      </c>
      <c r="C40" s="11">
        <v>0</v>
      </c>
      <c r="D40" s="12">
        <f>B40-C40</f>
        <v>0</v>
      </c>
      <c r="E40" s="12"/>
      <c r="F40" s="12"/>
      <c r="G40" s="12"/>
      <c r="H40" s="12"/>
      <c r="I40" s="12"/>
      <c r="J40" s="12"/>
      <c r="K40" s="12"/>
      <c r="L40" s="12">
        <v>0</v>
      </c>
      <c r="M40" s="12">
        <v>0</v>
      </c>
      <c r="N40" s="12">
        <f>L40-M40</f>
        <v>0</v>
      </c>
      <c r="O40" s="12"/>
      <c r="P40" s="12"/>
      <c r="Q40" s="12"/>
      <c r="R40" s="12"/>
      <c r="S40" s="12"/>
      <c r="T40" s="12"/>
      <c r="U40" s="12"/>
      <c r="V40" s="11">
        <v>0</v>
      </c>
      <c r="W40" s="11">
        <v>0</v>
      </c>
      <c r="X40" s="12">
        <f>V40-W40</f>
        <v>0</v>
      </c>
      <c r="Y40" s="12"/>
      <c r="Z40" s="12"/>
      <c r="AA40" s="11">
        <v>20159.689260000003</v>
      </c>
      <c r="AB40" s="11">
        <v>11823.68727</v>
      </c>
      <c r="AC40" s="12">
        <f>AA40-AB40</f>
        <v>8336.0019900000025</v>
      </c>
      <c r="AD40" s="12">
        <f>AC40/AB40*100</f>
        <v>70.502558124577348</v>
      </c>
      <c r="AE40" s="12"/>
      <c r="AF40" s="11">
        <v>0</v>
      </c>
      <c r="AG40" s="16">
        <v>0</v>
      </c>
      <c r="AH40" s="11">
        <v>-146</v>
      </c>
      <c r="AI40" s="11"/>
      <c r="AJ40" s="12"/>
      <c r="AK40" s="12">
        <f t="shared" si="16"/>
        <v>20159.689260000003</v>
      </c>
      <c r="AL40" s="12">
        <f t="shared" si="16"/>
        <v>11823.68727</v>
      </c>
      <c r="AM40" s="12">
        <f>AK40-AL40</f>
        <v>8336.0019900000025</v>
      </c>
      <c r="AN40" s="12">
        <f>AM40/AL40*100</f>
        <v>70.502558124577348</v>
      </c>
    </row>
    <row r="41" spans="1:41" s="15" customFormat="1" ht="15" customHeight="1" x14ac:dyDescent="0.25">
      <c r="A41" s="10" t="s">
        <v>36</v>
      </c>
      <c r="B41" s="11">
        <v>-23782.389600000002</v>
      </c>
      <c r="C41" s="11">
        <v>-10833.225269999999</v>
      </c>
      <c r="D41" s="12">
        <f>B41-C41</f>
        <v>-12949.164330000003</v>
      </c>
      <c r="E41" s="12">
        <f>D41/C41*100</f>
        <v>119.53194000183478</v>
      </c>
      <c r="F41" s="12"/>
      <c r="G41" s="12"/>
      <c r="H41" s="12"/>
      <c r="I41" s="12"/>
      <c r="J41" s="12"/>
      <c r="K41" s="12"/>
      <c r="L41" s="12">
        <v>0</v>
      </c>
      <c r="M41" s="12">
        <v>0</v>
      </c>
      <c r="N41" s="12">
        <f>L41-M41</f>
        <v>0</v>
      </c>
      <c r="O41" s="12"/>
      <c r="P41" s="12"/>
      <c r="Q41" s="12"/>
      <c r="R41" s="12"/>
      <c r="S41" s="12"/>
      <c r="T41" s="12"/>
      <c r="U41" s="12"/>
      <c r="V41" s="11">
        <v>676.5</v>
      </c>
      <c r="W41" s="11">
        <v>775.7</v>
      </c>
      <c r="X41" s="12">
        <f>V41-W41</f>
        <v>-99.200000000000045</v>
      </c>
      <c r="Y41" s="12">
        <f>X41/W41*100</f>
        <v>-12.788449142709815</v>
      </c>
      <c r="Z41" s="12"/>
      <c r="AA41" s="11">
        <v>30746.054670000001</v>
      </c>
      <c r="AB41" s="11">
        <v>26520.295309999998</v>
      </c>
      <c r="AC41" s="12">
        <f>AA41-AB41</f>
        <v>4225.7593600000037</v>
      </c>
      <c r="AD41" s="12">
        <f>AC41/AB41*100</f>
        <v>15.934058465806745</v>
      </c>
      <c r="AE41" s="12"/>
      <c r="AF41" s="11">
        <v>2361.14</v>
      </c>
      <c r="AG41" s="16">
        <v>4646.9399999999996</v>
      </c>
      <c r="AH41" s="11">
        <v>-7721</v>
      </c>
      <c r="AI41" s="11">
        <f>AH41/AG41*100</f>
        <v>-166.15234971830927</v>
      </c>
      <c r="AJ41" s="12"/>
      <c r="AK41" s="12">
        <f t="shared" si="16"/>
        <v>10001.305069999999</v>
      </c>
      <c r="AL41" s="12">
        <f t="shared" si="16"/>
        <v>21109.710039999998</v>
      </c>
      <c r="AM41" s="12">
        <f>AK41-AL41</f>
        <v>-11108.40497</v>
      </c>
      <c r="AN41" s="12">
        <f>AM41/AL41*100</f>
        <v>-52.622252740331824</v>
      </c>
    </row>
    <row r="42" spans="1:41" s="15" customFormat="1" ht="15" customHeight="1" x14ac:dyDescent="0.25">
      <c r="A42" s="10" t="s">
        <v>37</v>
      </c>
      <c r="B42" s="11"/>
      <c r="C42" s="11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1"/>
      <c r="W42" s="11"/>
      <c r="X42" s="12"/>
      <c r="Y42" s="12"/>
      <c r="Z42" s="12"/>
      <c r="AA42" s="11"/>
      <c r="AB42" s="11"/>
      <c r="AC42" s="12"/>
      <c r="AD42" s="12"/>
      <c r="AE42" s="12"/>
      <c r="AF42" s="11"/>
      <c r="AG42" s="16"/>
      <c r="AH42" s="11"/>
      <c r="AI42" s="11"/>
      <c r="AJ42" s="12"/>
      <c r="AK42" s="12"/>
      <c r="AL42" s="12"/>
      <c r="AM42" s="12"/>
      <c r="AN42" s="12"/>
    </row>
    <row r="43" spans="1:41" s="15" customFormat="1" ht="15" hidden="1" customHeight="1" x14ac:dyDescent="0.25">
      <c r="A43" s="10" t="s">
        <v>38</v>
      </c>
      <c r="B43" s="11"/>
      <c r="C43" s="11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1"/>
      <c r="W43" s="11"/>
      <c r="X43" s="12"/>
      <c r="Y43" s="12"/>
      <c r="Z43" s="12"/>
      <c r="AA43" s="11"/>
      <c r="AB43" s="11"/>
      <c r="AC43" s="12"/>
      <c r="AD43" s="12"/>
      <c r="AE43" s="12"/>
      <c r="AF43" s="11"/>
      <c r="AG43" s="16"/>
      <c r="AH43" s="11"/>
      <c r="AI43" s="11"/>
      <c r="AJ43" s="12"/>
      <c r="AK43" s="12"/>
      <c r="AL43" s="12"/>
      <c r="AM43" s="12"/>
      <c r="AN43" s="12"/>
    </row>
    <row r="44" spans="1:41" s="15" customFormat="1" ht="15" hidden="1" customHeight="1" x14ac:dyDescent="0.25">
      <c r="A44" s="10" t="s">
        <v>39</v>
      </c>
      <c r="B44" s="11"/>
      <c r="C44" s="11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1"/>
      <c r="W44" s="11"/>
      <c r="X44" s="12"/>
      <c r="Y44" s="12"/>
      <c r="Z44" s="12"/>
      <c r="AA44" s="11"/>
      <c r="AB44" s="11"/>
      <c r="AC44" s="12"/>
      <c r="AD44" s="12"/>
      <c r="AE44" s="12"/>
      <c r="AF44" s="11"/>
      <c r="AG44" s="20"/>
      <c r="AH44" s="11"/>
      <c r="AI44" s="11"/>
      <c r="AJ44" s="12"/>
      <c r="AK44" s="12"/>
      <c r="AL44" s="12"/>
      <c r="AM44" s="12"/>
      <c r="AN44" s="12"/>
    </row>
    <row r="45" spans="1:41" s="15" customFormat="1" ht="15" hidden="1" customHeight="1" x14ac:dyDescent="0.25">
      <c r="A45" s="10" t="s">
        <v>40</v>
      </c>
      <c r="B45" s="11"/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1"/>
      <c r="W45" s="11"/>
      <c r="X45" s="12"/>
      <c r="Y45" s="12"/>
      <c r="Z45" s="12"/>
      <c r="AA45" s="11"/>
      <c r="AB45" s="11"/>
      <c r="AC45" s="12"/>
      <c r="AD45" s="12"/>
      <c r="AE45" s="12"/>
      <c r="AF45" s="11"/>
      <c r="AG45" s="16"/>
      <c r="AH45" s="11"/>
      <c r="AI45" s="11"/>
      <c r="AJ45" s="12"/>
      <c r="AK45" s="12"/>
      <c r="AL45" s="12"/>
      <c r="AM45" s="12"/>
      <c r="AN45" s="12"/>
    </row>
    <row r="46" spans="1:41" s="15" customFormat="1" ht="15" hidden="1" customHeight="1" x14ac:dyDescent="0.25">
      <c r="A46" s="10" t="s">
        <v>41</v>
      </c>
      <c r="B46" s="11"/>
      <c r="C46" s="11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1"/>
      <c r="W46" s="11"/>
      <c r="X46" s="12"/>
      <c r="Y46" s="12"/>
      <c r="Z46" s="12"/>
      <c r="AA46" s="11"/>
      <c r="AB46" s="11"/>
      <c r="AC46" s="12"/>
      <c r="AD46" s="12"/>
      <c r="AE46" s="12"/>
      <c r="AF46" s="11"/>
      <c r="AG46" s="16"/>
      <c r="AH46" s="11"/>
      <c r="AI46" s="11"/>
      <c r="AJ46" s="12"/>
      <c r="AK46" s="12"/>
      <c r="AL46" s="12"/>
      <c r="AM46" s="12"/>
      <c r="AN46" s="12"/>
    </row>
    <row r="47" spans="1:41" s="15" customFormat="1" ht="15" hidden="1" customHeight="1" x14ac:dyDescent="0.25">
      <c r="A47" s="10" t="s">
        <v>42</v>
      </c>
      <c r="B47" s="11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1"/>
      <c r="W47" s="11"/>
      <c r="X47" s="12"/>
      <c r="Y47" s="12"/>
      <c r="Z47" s="12"/>
      <c r="AA47" s="11"/>
      <c r="AB47" s="11"/>
      <c r="AC47" s="12"/>
      <c r="AD47" s="12"/>
      <c r="AE47" s="12"/>
      <c r="AF47" s="11"/>
      <c r="AG47" s="20"/>
      <c r="AH47" s="11"/>
      <c r="AI47" s="11"/>
      <c r="AJ47" s="12"/>
      <c r="AK47" s="12"/>
      <c r="AL47" s="12"/>
      <c r="AM47" s="12"/>
      <c r="AN47" s="12"/>
    </row>
    <row r="48" spans="1:41" s="15" customFormat="1" ht="15" customHeight="1" x14ac:dyDescent="0.25">
      <c r="A48" s="10" t="s">
        <v>43</v>
      </c>
      <c r="B48" s="11">
        <v>308572.26</v>
      </c>
      <c r="C48" s="11">
        <v>279329.2</v>
      </c>
      <c r="D48" s="12">
        <f>B48-C48</f>
        <v>29243.059999999998</v>
      </c>
      <c r="E48" s="12">
        <f>D48/C48*100</f>
        <v>10.469030806661099</v>
      </c>
      <c r="F48" s="12"/>
      <c r="G48" s="12"/>
      <c r="H48" s="12"/>
      <c r="I48" s="12"/>
      <c r="J48" s="12"/>
      <c r="K48" s="12"/>
      <c r="L48" s="12">
        <f>411531762.2/1000</f>
        <v>411531.7622</v>
      </c>
      <c r="M48" s="12">
        <f>440065964/1000</f>
        <v>440065.96399999998</v>
      </c>
      <c r="N48" s="12">
        <f>L48-M48</f>
        <v>-28534.201799999981</v>
      </c>
      <c r="O48" s="12">
        <f t="shared" ref="O48" si="17">N48/M48*100</f>
        <v>-6.4840737830840256</v>
      </c>
      <c r="P48" s="12"/>
      <c r="Q48" s="11"/>
      <c r="R48" s="11"/>
      <c r="S48" s="12"/>
      <c r="T48" s="12"/>
      <c r="U48" s="12"/>
      <c r="V48" s="11">
        <v>20422.45</v>
      </c>
      <c r="W48" s="11">
        <v>17097.400000000001</v>
      </c>
      <c r="X48" s="12">
        <f>V48-W48</f>
        <v>3325.0499999999993</v>
      </c>
      <c r="Y48" s="12">
        <f>X48/W48*100</f>
        <v>19.447693801396699</v>
      </c>
      <c r="Z48" s="12"/>
      <c r="AA48" s="11">
        <v>718322.08</v>
      </c>
      <c r="AB48" s="11">
        <v>657447.65</v>
      </c>
      <c r="AC48" s="12">
        <f>AA48-AB48</f>
        <v>60874.429999999935</v>
      </c>
      <c r="AD48" s="12">
        <f>AC48/AB48*100</f>
        <v>9.2592056569066639</v>
      </c>
      <c r="AE48" s="12"/>
      <c r="AF48" s="11">
        <v>708925.3</v>
      </c>
      <c r="AG48" s="16">
        <v>611747.34</v>
      </c>
      <c r="AH48" s="11">
        <v>-305793</v>
      </c>
      <c r="AI48" s="11">
        <f>AH48/AG48*100</f>
        <v>-49.986813183364234</v>
      </c>
      <c r="AJ48" s="12"/>
      <c r="AK48" s="12">
        <f>G48+B48+Q48+V48+AA48+AF48+L48</f>
        <v>2167773.8522000001</v>
      </c>
      <c r="AL48" s="12">
        <f>H48+C48+R48+W48+AB48+AG48+M48</f>
        <v>2005687.5539999998</v>
      </c>
      <c r="AM48" s="12">
        <v>-977929</v>
      </c>
      <c r="AN48" s="12">
        <v>-64.24487087682877</v>
      </c>
    </row>
    <row r="49" spans="1:42" s="35" customFormat="1" ht="15" customHeight="1" x14ac:dyDescent="0.25">
      <c r="A49" s="34" t="s">
        <v>44</v>
      </c>
      <c r="B49" s="14">
        <f>B48/(B15/6)</f>
        <v>6.8069336406083032</v>
      </c>
      <c r="C49" s="14">
        <f>C48/(C15/6)</f>
        <v>6.8959567397230508</v>
      </c>
      <c r="D49" s="13">
        <f>B49-C49</f>
        <v>-8.9023099114747595E-2</v>
      </c>
      <c r="E49" s="12">
        <f>D49/C49*100</f>
        <v>-1.2909463106394554</v>
      </c>
      <c r="F49" s="13"/>
      <c r="G49" s="13"/>
      <c r="H49" s="13"/>
      <c r="I49" s="13"/>
      <c r="J49" s="13"/>
      <c r="K49" s="13"/>
      <c r="L49" s="14">
        <f>L48/(L15/6)</f>
        <v>6</v>
      </c>
      <c r="M49" s="14">
        <f>M48/(M15/6)</f>
        <v>6</v>
      </c>
      <c r="N49" s="13">
        <f>L49-M49</f>
        <v>0</v>
      </c>
      <c r="O49" s="13"/>
      <c r="P49" s="13"/>
      <c r="Q49" s="13"/>
      <c r="R49" s="13"/>
      <c r="S49" s="13"/>
      <c r="T49" s="13"/>
      <c r="U49" s="13"/>
      <c r="V49" s="14">
        <f>V48/(V15/6)</f>
        <v>4.1414908432168671</v>
      </c>
      <c r="W49" s="14">
        <f>W48/(W15/6)</f>
        <v>4.3452844530210628</v>
      </c>
      <c r="X49" s="13">
        <f>V49-W49</f>
        <v>-0.2037936098041957</v>
      </c>
      <c r="Y49" s="12">
        <f>X49/W49*100</f>
        <v>-4.689994682914441</v>
      </c>
      <c r="Z49" s="13"/>
      <c r="AA49" s="14">
        <f>AA48/(AA15/6)</f>
        <v>14.883903584105543</v>
      </c>
      <c r="AB49" s="14">
        <f>AB48/(AB15/6)</f>
        <v>15.933592764312245</v>
      </c>
      <c r="AC49" s="13">
        <f>AA49-AB49</f>
        <v>-1.0496891802067019</v>
      </c>
      <c r="AD49" s="12">
        <f>AC49/AB49*100</f>
        <v>-6.5879001411268376</v>
      </c>
      <c r="AE49" s="13"/>
      <c r="AF49" s="14">
        <f>AF48/(AF15/6)</f>
        <v>16.876364414533665</v>
      </c>
      <c r="AG49" s="14">
        <f>AG48/(AG15/6)</f>
        <v>19.482279518083732</v>
      </c>
      <c r="AH49" s="14">
        <f>AF49-AG49</f>
        <v>-2.6059151035500676</v>
      </c>
      <c r="AI49" s="11">
        <f>AH49/AG49*100</f>
        <v>-13.375822378131982</v>
      </c>
      <c r="AJ49" s="13"/>
      <c r="AK49" s="13">
        <f>AK48/(AK15/6)</f>
        <v>10.366145802813877</v>
      </c>
      <c r="AL49" s="13">
        <f>AL48/(AL15/6)</f>
        <v>10.531463421831345</v>
      </c>
      <c r="AM49" s="13">
        <v>-4.3513544938381994</v>
      </c>
      <c r="AN49" s="12">
        <v>-29.17926471670016</v>
      </c>
    </row>
    <row r="50" spans="1:42" ht="15" customHeight="1" x14ac:dyDescent="0.25">
      <c r="A50" s="10" t="s">
        <v>45</v>
      </c>
      <c r="B50" s="28"/>
      <c r="C50" s="28"/>
      <c r="D50" s="12"/>
      <c r="E50" s="12"/>
      <c r="F50" s="12"/>
      <c r="G50" s="25"/>
      <c r="H50" s="25"/>
      <c r="I50" s="12"/>
      <c r="J50" s="12"/>
      <c r="K50" s="12"/>
      <c r="L50" s="25"/>
      <c r="M50" s="25"/>
      <c r="N50" s="12"/>
      <c r="O50" s="12"/>
      <c r="P50" s="12"/>
      <c r="Q50" s="25"/>
      <c r="R50" s="25"/>
      <c r="S50" s="12"/>
      <c r="T50" s="12"/>
      <c r="U50" s="12"/>
      <c r="V50" s="28"/>
      <c r="W50" s="28"/>
      <c r="X50" s="12"/>
      <c r="Y50" s="12"/>
      <c r="Z50" s="12"/>
      <c r="AA50" s="28"/>
      <c r="AB50" s="28"/>
      <c r="AC50" s="12"/>
      <c r="AD50" s="12"/>
      <c r="AE50" s="12"/>
      <c r="AF50" s="28"/>
      <c r="AG50" s="16"/>
      <c r="AH50" s="11"/>
      <c r="AI50" s="11"/>
      <c r="AJ50" s="12"/>
      <c r="AK50" s="12"/>
      <c r="AL50" s="12"/>
      <c r="AM50" s="12"/>
      <c r="AN50" s="12"/>
      <c r="AO50" s="15"/>
      <c r="AP50" s="19"/>
    </row>
    <row r="51" spans="1:42" s="15" customFormat="1" ht="15" customHeight="1" x14ac:dyDescent="0.25">
      <c r="A51" s="10" t="s">
        <v>43</v>
      </c>
      <c r="B51" s="11">
        <v>2012188.98</v>
      </c>
      <c r="C51" s="11">
        <v>1931263.6</v>
      </c>
      <c r="D51" s="12">
        <f>B51-C51</f>
        <v>80925.379999999888</v>
      </c>
      <c r="E51" s="12">
        <f>D51/C51*100</f>
        <v>4.1902814302511517</v>
      </c>
      <c r="F51" s="12"/>
      <c r="G51" s="12"/>
      <c r="H51" s="12"/>
      <c r="I51" s="12"/>
      <c r="J51" s="12"/>
      <c r="K51" s="12"/>
      <c r="L51" s="12">
        <f>+(7696990332.41+6121441946.14+327181574.24+212508328.65+1506124878.6+704261036.97+195206739.72+54130041.06+18942164.31)/1000</f>
        <v>16836787.042099997</v>
      </c>
      <c r="M51" s="12">
        <f>+(1917625384.58+46694276.75+47494276.75+1690681430.91)/1000</f>
        <v>3702495.3689899999</v>
      </c>
      <c r="N51" s="12">
        <f>L51-M51</f>
        <v>13134291.673109997</v>
      </c>
      <c r="O51" s="12">
        <f t="shared" ref="O51:O52" si="18">N51/M51*100</f>
        <v>354.74160975636516</v>
      </c>
      <c r="P51" s="12"/>
      <c r="Q51" s="12"/>
      <c r="R51" s="12"/>
      <c r="S51" s="12"/>
      <c r="T51" s="12"/>
      <c r="U51" s="12"/>
      <c r="V51" s="11">
        <v>3763.11</v>
      </c>
      <c r="W51" s="11">
        <v>3438.03</v>
      </c>
      <c r="X51" s="12">
        <f>V51-W51</f>
        <v>325.07999999999993</v>
      </c>
      <c r="Y51" s="12"/>
      <c r="Z51" s="12"/>
      <c r="AA51" s="11">
        <v>1701978.48</v>
      </c>
      <c r="AB51" s="11">
        <v>1668290.77</v>
      </c>
      <c r="AC51" s="12">
        <f>AA51-AB51</f>
        <v>33687.709999999963</v>
      </c>
      <c r="AD51" s="12">
        <f>AC51/AB51*100</f>
        <v>2.0192948738786085</v>
      </c>
      <c r="AE51" s="12"/>
      <c r="AF51" s="11">
        <v>2074300.29</v>
      </c>
      <c r="AG51" s="11">
        <v>1971103.03</v>
      </c>
      <c r="AH51" s="11">
        <f>AF51-AG51</f>
        <v>103197.26000000001</v>
      </c>
      <c r="AI51" s="11">
        <f>AH51/AG51*100</f>
        <v>5.2355081611335157</v>
      </c>
      <c r="AJ51" s="12"/>
      <c r="AK51" s="12">
        <f>G51+B51+Q51+V51+AA51+AF51+L51</f>
        <v>22629017.902099997</v>
      </c>
      <c r="AL51" s="12">
        <f>H51+C51+R51+W51+AB51+AG51+M51</f>
        <v>9276590.79899</v>
      </c>
      <c r="AM51" s="12">
        <v>-1382374</v>
      </c>
      <c r="AN51" s="12">
        <v>-31.014417578038938</v>
      </c>
    </row>
    <row r="52" spans="1:42" s="35" customFormat="1" ht="15" customHeight="1" x14ac:dyDescent="0.25">
      <c r="A52" s="34" t="s">
        <v>46</v>
      </c>
      <c r="B52" s="14">
        <f>B51/(B24/6)</f>
        <v>60.09202934154272</v>
      </c>
      <c r="C52" s="14">
        <f>C51/(C24/6)</f>
        <v>69.584239853436912</v>
      </c>
      <c r="D52" s="13">
        <f>B52-C52</f>
        <v>-9.4922105118941928</v>
      </c>
      <c r="E52" s="12">
        <f>D52/C52*100</f>
        <v>-13.641322419972305</v>
      </c>
      <c r="F52" s="13"/>
      <c r="G52" s="13"/>
      <c r="H52" s="13"/>
      <c r="I52" s="13"/>
      <c r="J52" s="13"/>
      <c r="K52" s="13"/>
      <c r="L52" s="14">
        <f>L51/(L24/6)</f>
        <v>277.71762853629849</v>
      </c>
      <c r="M52" s="14">
        <f>M51/(M24/6)</f>
        <v>66.892049872602655</v>
      </c>
      <c r="N52" s="13">
        <f>L52-M52</f>
        <v>210.82557866369584</v>
      </c>
      <c r="O52" s="12">
        <f t="shared" si="18"/>
        <v>315.17284799197762</v>
      </c>
      <c r="P52" s="13"/>
      <c r="Q52" s="13"/>
      <c r="R52" s="13"/>
      <c r="S52" s="13"/>
      <c r="T52" s="13"/>
      <c r="U52" s="13"/>
      <c r="V52" s="14">
        <f>V51/(V24/6)</f>
        <v>1.2136019412690366</v>
      </c>
      <c r="W52" s="14">
        <f>W51/(W24/6)</f>
        <v>1.3768347410974169</v>
      </c>
      <c r="X52" s="13">
        <f>V52-W52</f>
        <v>-0.16323279982838024</v>
      </c>
      <c r="Y52" s="12"/>
      <c r="Z52" s="13"/>
      <c r="AA52" s="14">
        <f>AA51/(AA24/6)</f>
        <v>46.658415589619871</v>
      </c>
      <c r="AB52" s="14">
        <f>AB51/(AB24/6)</f>
        <v>62.110551064819155</v>
      </c>
      <c r="AC52" s="13">
        <f>AA52-AB52</f>
        <v>-15.452135475199285</v>
      </c>
      <c r="AD52" s="12">
        <f>AC52/AB52*100</f>
        <v>-24.878438864716063</v>
      </c>
      <c r="AE52" s="13"/>
      <c r="AF52" s="14">
        <f>AF51/(AF24/6)</f>
        <v>78.155086402147774</v>
      </c>
      <c r="AG52" s="14">
        <f>AG51/(AG24/6)</f>
        <v>88.119582923494775</v>
      </c>
      <c r="AH52" s="14">
        <f>AF52-AG52</f>
        <v>-9.9644965213470016</v>
      </c>
      <c r="AI52" s="11">
        <f>AH52/AG52*100</f>
        <v>-11.307925197510473</v>
      </c>
      <c r="AJ52" s="13"/>
      <c r="AK52" s="13">
        <f>AK51/(AK24/6)</f>
        <v>141.22860942706063</v>
      </c>
      <c r="AL52" s="13">
        <f>AL51/(AL24/6)</f>
        <v>68.802021439328854</v>
      </c>
      <c r="AM52" s="13">
        <v>23.750317995757804</v>
      </c>
      <c r="AN52" s="12">
        <v>41.303220444275524</v>
      </c>
    </row>
    <row r="53" spans="1:42" s="15" customFormat="1" ht="15" customHeight="1" x14ac:dyDescent="0.25">
      <c r="A53" s="10" t="s">
        <v>47</v>
      </c>
      <c r="B53" s="11">
        <v>9950.3425000000007</v>
      </c>
      <c r="C53" s="11">
        <v>13870.484901666669</v>
      </c>
      <c r="D53" s="12">
        <f>B53-C53</f>
        <v>-3920.1424016666679</v>
      </c>
      <c r="E53" s="12">
        <f>D53/C53*100</f>
        <v>-28.262475533177835</v>
      </c>
      <c r="F53" s="12"/>
      <c r="G53" s="12"/>
      <c r="H53" s="12"/>
      <c r="I53" s="12"/>
      <c r="J53" s="12"/>
      <c r="K53" s="12"/>
      <c r="L53" s="21">
        <f>+(19500000/6)/1000</f>
        <v>3250</v>
      </c>
      <c r="M53" s="21">
        <f>+(500000+3013266)/1000</f>
        <v>3513.2660000000001</v>
      </c>
      <c r="N53" s="12"/>
      <c r="O53" s="12"/>
      <c r="P53" s="12"/>
      <c r="Q53" s="12"/>
      <c r="R53" s="12"/>
      <c r="S53" s="12"/>
      <c r="T53" s="12"/>
      <c r="U53" s="12"/>
      <c r="V53" s="11">
        <v>3159.4057083333337</v>
      </c>
      <c r="W53" s="11">
        <v>2584.9665633333334</v>
      </c>
      <c r="X53" s="12">
        <f>V53-W53</f>
        <v>574.43914500000028</v>
      </c>
      <c r="Y53" s="12">
        <f>X53/W53*100</f>
        <v>22.222304657560322</v>
      </c>
      <c r="Z53" s="12"/>
      <c r="AA53" s="11">
        <v>18863.820166666668</v>
      </c>
      <c r="AB53" s="11">
        <v>18058.638994444445</v>
      </c>
      <c r="AC53" s="12">
        <f>AA53-AB53</f>
        <v>805.18117222222281</v>
      </c>
      <c r="AD53" s="12">
        <f>AC53/AB53*100</f>
        <v>4.4587035184098234</v>
      </c>
      <c r="AE53" s="12"/>
      <c r="AF53" s="11">
        <v>26019.171865</v>
      </c>
      <c r="AG53" s="11">
        <v>16392.706391666667</v>
      </c>
      <c r="AH53" s="11">
        <f>AF53-AG53</f>
        <v>9626.4654733333336</v>
      </c>
      <c r="AI53" s="11">
        <f>AH53/AG53*100</f>
        <v>58.724076691979342</v>
      </c>
      <c r="AJ53" s="12"/>
      <c r="AK53" s="12">
        <f>G53+Q53+AA53+AF53</f>
        <v>44882.992031666668</v>
      </c>
      <c r="AL53" s="12">
        <f>H53+R53+AB53+AG53</f>
        <v>34451.345386111112</v>
      </c>
      <c r="AM53" s="12">
        <v>-13893.666666666664</v>
      </c>
      <c r="AN53" s="12">
        <v>-28.944133884240124</v>
      </c>
    </row>
    <row r="54" spans="1:42" s="15" customFormat="1" ht="15" customHeight="1" x14ac:dyDescent="0.25">
      <c r="A54" s="10" t="s">
        <v>48</v>
      </c>
      <c r="B54" s="11">
        <v>2927.7619900000004</v>
      </c>
      <c r="C54" s="11">
        <v>2491.6154500000002</v>
      </c>
      <c r="D54" s="12">
        <f>B54-C54</f>
        <v>436.14654000000019</v>
      </c>
      <c r="E54" s="12">
        <f>D54/C54*100</f>
        <v>17.50456877284174</v>
      </c>
      <c r="F54" s="12"/>
      <c r="G54" s="12"/>
      <c r="H54" s="12"/>
      <c r="I54" s="12"/>
      <c r="J54" s="12"/>
      <c r="K54" s="12"/>
      <c r="L54" s="12">
        <f>9092591.54/1000</f>
        <v>9092.5915399999994</v>
      </c>
      <c r="M54" s="12">
        <f>+(6032471.34+60000)/1000</f>
        <v>6092.4713400000001</v>
      </c>
      <c r="N54" s="12">
        <f>L54-M54</f>
        <v>3000.1201999999994</v>
      </c>
      <c r="O54" s="12">
        <f t="shared" ref="O54" si="19">N54/M54*100</f>
        <v>49.243074486091871</v>
      </c>
      <c r="P54" s="12"/>
      <c r="Q54" s="12"/>
      <c r="R54" s="12"/>
      <c r="S54" s="12"/>
      <c r="T54" s="12"/>
      <c r="U54" s="12"/>
      <c r="V54" s="11">
        <v>31.471060000000001</v>
      </c>
      <c r="W54" s="11">
        <v>33.87106</v>
      </c>
      <c r="X54" s="12">
        <f>V54-W54</f>
        <v>-2.3999999999999986</v>
      </c>
      <c r="Y54" s="12">
        <f>X54/W54*100</f>
        <v>-7.0856949856307967</v>
      </c>
      <c r="Z54" s="12"/>
      <c r="AA54" s="11">
        <v>718.38995999999997</v>
      </c>
      <c r="AB54" s="11">
        <v>599.54895999999997</v>
      </c>
      <c r="AC54" s="12">
        <f>AA54-AB54</f>
        <v>118.84100000000001</v>
      </c>
      <c r="AD54" s="12">
        <f>AC54/AB54*100</f>
        <v>19.821733991499212</v>
      </c>
      <c r="AE54" s="12"/>
      <c r="AF54" s="11">
        <v>3002.0938999999998</v>
      </c>
      <c r="AG54" s="11">
        <v>3247.6234300000001</v>
      </c>
      <c r="AH54" s="11">
        <f>AF54-AG54</f>
        <v>-245.52953000000025</v>
      </c>
      <c r="AI54" s="11">
        <f>AH54/AG54*100</f>
        <v>-7.5602832437996117</v>
      </c>
      <c r="AJ54" s="12"/>
      <c r="AK54" s="12">
        <f>G54+B54+Q54+V54+AA54+AF54+L54</f>
        <v>15772.30845</v>
      </c>
      <c r="AL54" s="12">
        <f>H54+C54+R54+W54+AB54+AG54+M54</f>
        <v>12465.13024</v>
      </c>
      <c r="AM54" s="12">
        <v>-8429</v>
      </c>
      <c r="AN54" s="12">
        <v>-82.913633680897107</v>
      </c>
    </row>
    <row r="55" spans="1:42" s="15" customFormat="1" ht="15" customHeight="1" x14ac:dyDescent="0.25">
      <c r="A55" s="10" t="s">
        <v>49</v>
      </c>
      <c r="B55" s="29">
        <v>7078.2974300000005</v>
      </c>
      <c r="C55" s="11">
        <v>4028.3426499999996</v>
      </c>
      <c r="D55" s="12">
        <f>B55-C55</f>
        <v>3049.9547800000009</v>
      </c>
      <c r="E55" s="12">
        <f>D55/C55*100</f>
        <v>75.712397007737195</v>
      </c>
      <c r="F55" s="12"/>
      <c r="G55" s="12"/>
      <c r="H55" s="12"/>
      <c r="I55" s="12"/>
      <c r="J55" s="12"/>
      <c r="K55" s="12"/>
      <c r="L55" s="21">
        <f>+(5839945.58+764283.86)/1000</f>
        <v>6604.2294400000001</v>
      </c>
      <c r="M55" s="21">
        <v>0</v>
      </c>
      <c r="N55" s="12"/>
      <c r="O55" s="12"/>
      <c r="P55" s="12"/>
      <c r="Q55" s="12"/>
      <c r="R55" s="12"/>
      <c r="S55" s="12"/>
      <c r="T55" s="12"/>
      <c r="U55" s="12"/>
      <c r="V55" s="11">
        <v>451.33684</v>
      </c>
      <c r="W55" s="11">
        <v>479.23859999999996</v>
      </c>
      <c r="X55" s="12">
        <f>V55-W55</f>
        <v>-27.901759999999967</v>
      </c>
      <c r="Y55" s="12">
        <f>X55/W55*100</f>
        <v>-5.8221019759259729</v>
      </c>
      <c r="Z55" s="12"/>
      <c r="AA55" s="29">
        <v>3950.2069700000002</v>
      </c>
      <c r="AB55" s="11">
        <v>3120.8749800000001</v>
      </c>
      <c r="AC55" s="12">
        <f>AA55-AB55</f>
        <v>829.33199000000013</v>
      </c>
      <c r="AD55" s="12">
        <f>AC55/AB55*100</f>
        <v>26.573701135570644</v>
      </c>
      <c r="AE55" s="12"/>
      <c r="AF55" s="11">
        <v>3402.4541599999998</v>
      </c>
      <c r="AG55" s="11">
        <v>2762.5466999999999</v>
      </c>
      <c r="AH55" s="11">
        <f>AF55-AG55</f>
        <v>639.9074599999999</v>
      </c>
      <c r="AI55" s="11"/>
      <c r="AJ55" s="12"/>
      <c r="AK55" s="12">
        <f>G55+Q55+AA55+AF55</f>
        <v>7352.6611300000004</v>
      </c>
      <c r="AL55" s="12">
        <f>H55+R55+AB55+AG55</f>
        <v>5883.4216799999995</v>
      </c>
      <c r="AM55" s="12">
        <v>-5779</v>
      </c>
      <c r="AN55" s="12">
        <v>-31.178850822767735</v>
      </c>
    </row>
    <row r="56" spans="1:42" ht="15" hidden="1" customHeight="1" x14ac:dyDescent="0.25">
      <c r="A56" s="10" t="s">
        <v>50</v>
      </c>
      <c r="B56" s="11">
        <f>B16</f>
        <v>10208.641609999999</v>
      </c>
      <c r="C56" s="11">
        <f>C16</f>
        <v>9891.6254900000004</v>
      </c>
      <c r="D56" s="12">
        <v>0</v>
      </c>
      <c r="E56" s="12">
        <v>0</v>
      </c>
      <c r="F56" s="12"/>
      <c r="G56" s="12"/>
      <c r="H56" s="12"/>
      <c r="I56" s="12"/>
      <c r="J56" s="12"/>
      <c r="K56" s="12"/>
      <c r="L56" s="12">
        <f>+L16</f>
        <v>0</v>
      </c>
      <c r="M56" s="12">
        <f>+M16</f>
        <v>0</v>
      </c>
      <c r="N56" s="12">
        <v>0</v>
      </c>
      <c r="O56" s="12">
        <v>0</v>
      </c>
      <c r="P56" s="12"/>
      <c r="Q56" s="12"/>
      <c r="R56" s="12"/>
      <c r="S56" s="12"/>
      <c r="T56" s="12"/>
      <c r="U56" s="12"/>
      <c r="V56" s="11">
        <f>V16</f>
        <v>1065.2564600000001</v>
      </c>
      <c r="W56" s="11">
        <f>W16</f>
        <v>951.33058000000005</v>
      </c>
      <c r="X56" s="12">
        <v>0</v>
      </c>
      <c r="Y56" s="12">
        <v>0</v>
      </c>
      <c r="Z56" s="12"/>
      <c r="AA56" s="11">
        <f>AA16</f>
        <v>10514.16633</v>
      </c>
      <c r="AB56" s="11">
        <f>AB16</f>
        <v>9621.08842</v>
      </c>
      <c r="AC56" s="12">
        <v>-766.4078626999999</v>
      </c>
      <c r="AD56" s="12">
        <v>-5.6726478600134493</v>
      </c>
      <c r="AE56" s="12"/>
      <c r="AF56" s="11">
        <f>+AF16</f>
        <v>8886.3581699999995</v>
      </c>
      <c r="AG56" s="11">
        <f>+AG16</f>
        <v>7906.2143599999999</v>
      </c>
      <c r="AH56" s="11">
        <v>0</v>
      </c>
      <c r="AI56" s="11">
        <v>0</v>
      </c>
      <c r="AJ56" s="12"/>
      <c r="AK56" s="12">
        <f>+AK16</f>
        <v>30674.422569999999</v>
      </c>
      <c r="AL56" s="12">
        <f>+AL16</f>
        <v>28370.258849999998</v>
      </c>
      <c r="AM56" s="12">
        <v>-766.40786269999808</v>
      </c>
      <c r="AN56" s="12">
        <v>-1.8429806318251536</v>
      </c>
      <c r="AO56" s="15"/>
      <c r="AP56" s="22"/>
    </row>
    <row r="57" spans="1:42" x14ac:dyDescent="0.25">
      <c r="A57" s="15"/>
      <c r="B57" s="11"/>
      <c r="C57" s="11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32"/>
      <c r="AE57" s="12"/>
      <c r="AF57" s="11"/>
      <c r="AG57" s="11"/>
      <c r="AH57" s="11"/>
      <c r="AI57" s="11"/>
      <c r="AJ57" s="12"/>
      <c r="AK57" s="12"/>
      <c r="AL57" s="12"/>
      <c r="AM57" s="12"/>
      <c r="AN57" s="12"/>
      <c r="AO57" s="15"/>
      <c r="AP57" s="23"/>
    </row>
    <row r="58" spans="1:42" ht="15.6" x14ac:dyDescent="0.3">
      <c r="A58" s="31" t="s">
        <v>51</v>
      </c>
      <c r="B58" s="11"/>
      <c r="C58" s="11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32"/>
      <c r="AE58" s="12"/>
      <c r="AF58" s="11"/>
      <c r="AG58" s="11"/>
      <c r="AH58" s="11"/>
      <c r="AI58" s="11"/>
      <c r="AJ58" s="12"/>
      <c r="AK58" s="12"/>
      <c r="AL58" s="12"/>
      <c r="AM58" s="12"/>
      <c r="AN58" s="12"/>
      <c r="AO58" s="15"/>
      <c r="AP58" s="23"/>
    </row>
    <row r="59" spans="1:42" s="15" customFormat="1" ht="16.5" customHeight="1" x14ac:dyDescent="0.25">
      <c r="A59" s="10" t="s">
        <v>52</v>
      </c>
      <c r="B59" s="11">
        <f>+'[5]financial profile(mcso)'!$D$149</f>
        <v>23353.748860000003</v>
      </c>
      <c r="C59" s="11">
        <v>15317.980379999999</v>
      </c>
      <c r="D59" s="12">
        <f>B59-C59</f>
        <v>8035.7684800000043</v>
      </c>
      <c r="E59" s="12">
        <f>D59/C59*100</f>
        <v>52.459712577331331</v>
      </c>
      <c r="F59" s="12"/>
      <c r="G59" s="11"/>
      <c r="H59" s="11"/>
      <c r="I59" s="12"/>
      <c r="J59" s="12"/>
      <c r="K59" s="12"/>
      <c r="L59" s="11">
        <f>+'[5]financial profile(mcso)'!$D$151</f>
        <v>269927.26741000003</v>
      </c>
      <c r="M59" s="11">
        <v>257863.04402999999</v>
      </c>
      <c r="N59" s="12">
        <f>L59-M59</f>
        <v>12064.223380000039</v>
      </c>
      <c r="O59" s="12">
        <f>N59/M59*100</f>
        <v>4.6785391157472249</v>
      </c>
      <c r="P59" s="12"/>
      <c r="Q59" s="11"/>
      <c r="R59" s="11"/>
      <c r="S59" s="12"/>
      <c r="T59" s="12"/>
      <c r="U59" s="12"/>
      <c r="V59" s="11">
        <f>+'[5]financial profile(mcso)'!$D$153</f>
        <v>5842.9277699999993</v>
      </c>
      <c r="W59" s="11">
        <v>4347.9903400000003</v>
      </c>
      <c r="X59" s="12">
        <f>V59-W59</f>
        <v>1494.937429999999</v>
      </c>
      <c r="Y59" s="12">
        <f>X59/W59*100</f>
        <v>34.382261990030067</v>
      </c>
      <c r="Z59" s="12"/>
      <c r="AA59" s="11">
        <f>+'[5]financial profile(mcso)'!$D$154</f>
        <v>46399.455179999997</v>
      </c>
      <c r="AB59" s="11">
        <v>42728.815179999998</v>
      </c>
      <c r="AC59" s="12">
        <f>AA59-AB59</f>
        <v>3670.6399999999994</v>
      </c>
      <c r="AD59" s="12">
        <f>AC59/AB59*100</f>
        <v>8.5905494559982785</v>
      </c>
      <c r="AE59" s="12"/>
      <c r="AF59" s="11">
        <f>+'[5]financial profile(mcso)'!$D$155</f>
        <v>39837.83339</v>
      </c>
      <c r="AG59" s="11">
        <v>35369.241390000003</v>
      </c>
      <c r="AH59" s="11">
        <f>AF59-AG59</f>
        <v>4468.5919999999969</v>
      </c>
      <c r="AI59" s="11">
        <f>AH59/AG59*100</f>
        <v>12.634118868219232</v>
      </c>
      <c r="AJ59" s="12"/>
      <c r="AK59" s="12">
        <f>G59+B59+Q59+V59+AA59+AF59+L59</f>
        <v>385361.23261000001</v>
      </c>
      <c r="AL59" s="12">
        <f>H59+C59+R59+W59+AB59+AG59+M59</f>
        <v>355627.07131999999</v>
      </c>
      <c r="AM59" s="12">
        <f>AK59-AL59</f>
        <v>29734.161290000018</v>
      </c>
      <c r="AN59" s="12">
        <f>AM59/AL59*100</f>
        <v>8.3610511369773235</v>
      </c>
    </row>
    <row r="60" spans="1:42" s="15" customFormat="1" ht="15" customHeight="1" x14ac:dyDescent="0.25">
      <c r="A60" s="10" t="s">
        <v>53</v>
      </c>
      <c r="B60" s="11">
        <f>+'[5]financial profile(mcso)'!$E$149</f>
        <v>21427.007239999999</v>
      </c>
      <c r="C60" s="11">
        <v>15385.855320000001</v>
      </c>
      <c r="D60" s="12">
        <f>B60-C60</f>
        <v>6041.1519199999984</v>
      </c>
      <c r="E60" s="12">
        <f>D60/C60*100</f>
        <v>39.264322940481144</v>
      </c>
      <c r="F60" s="12"/>
      <c r="G60" s="11"/>
      <c r="H60" s="11"/>
      <c r="I60" s="12"/>
      <c r="J60" s="12"/>
      <c r="K60" s="12"/>
      <c r="L60" s="11">
        <f>+'[5]financial profile(mcso)'!$E$151</f>
        <v>21813.982640000002</v>
      </c>
      <c r="M60" s="11">
        <v>21813.982640000002</v>
      </c>
      <c r="N60" s="12">
        <f>L60-M60</f>
        <v>0</v>
      </c>
      <c r="O60" s="12">
        <f>N60/M60*100</f>
        <v>0</v>
      </c>
      <c r="P60" s="12"/>
      <c r="Q60" s="11"/>
      <c r="R60" s="11"/>
      <c r="S60" s="12"/>
      <c r="T60" s="12"/>
      <c r="U60" s="12"/>
      <c r="V60" s="11">
        <f>+'[5]financial profile(mcso)'!$E$153</f>
        <v>5087.6362600000002</v>
      </c>
      <c r="W60" s="11">
        <v>4112.6152599999996</v>
      </c>
      <c r="X60" s="12">
        <f>V60-W60</f>
        <v>975.02100000000064</v>
      </c>
      <c r="Y60" s="12">
        <f>X60/W60*100</f>
        <v>23.708052865611375</v>
      </c>
      <c r="Z60" s="12"/>
      <c r="AA60" s="11">
        <f>+'[5]financial profile(mcso)'!$E$154</f>
        <v>47440.669070000004</v>
      </c>
      <c r="AB60" s="11">
        <v>43770.029069999997</v>
      </c>
      <c r="AC60" s="12">
        <f>AA60-AB60</f>
        <v>3670.6400000000067</v>
      </c>
      <c r="AD60" s="12">
        <f>AC60/AB60*100</f>
        <v>8.3861950242931549</v>
      </c>
      <c r="AE60" s="12"/>
      <c r="AF60" s="11">
        <f>+'[5]financial profile(mcso)'!$E$155</f>
        <v>40084.284850000004</v>
      </c>
      <c r="AG60" s="11">
        <v>35688.609799999998</v>
      </c>
      <c r="AH60" s="11">
        <f>AF60-AG60</f>
        <v>4395.6750500000053</v>
      </c>
      <c r="AI60" s="11">
        <f>AH60/AG60*100</f>
        <v>12.316744963262776</v>
      </c>
      <c r="AJ60" s="12"/>
      <c r="AK60" s="12">
        <f>G60+B60+Q60+V60+AA60+AF60+L60</f>
        <v>135853.58006000001</v>
      </c>
      <c r="AL60" s="12">
        <f>H60+C60+R60+W60+AB60+AG60+M60</f>
        <v>120771.09208999999</v>
      </c>
      <c r="AM60" s="12">
        <f>AK60-AL60</f>
        <v>15082.487970000017</v>
      </c>
      <c r="AN60" s="12">
        <f>AM60/AL60*100</f>
        <v>12.488491831108371</v>
      </c>
    </row>
    <row r="61" spans="1:42" s="35" customFormat="1" ht="15" customHeight="1" x14ac:dyDescent="0.25">
      <c r="A61" s="36" t="s">
        <v>54</v>
      </c>
      <c r="B61" s="14">
        <f>+'[5]financial profile(mcso)'!$I$149</f>
        <v>0.77728648280119028</v>
      </c>
      <c r="C61" s="14">
        <v>-7.3539942381473572E-2</v>
      </c>
      <c r="D61" s="13">
        <f>B61-C61</f>
        <v>0.85082642518266383</v>
      </c>
      <c r="E61" s="12">
        <f>D61/C61*100</f>
        <v>-1156.9582428677656</v>
      </c>
      <c r="F61" s="13"/>
      <c r="G61" s="14"/>
      <c r="H61" s="14"/>
      <c r="I61" s="13"/>
      <c r="J61" s="13"/>
      <c r="K61" s="13"/>
      <c r="L61" s="14">
        <f>+'[5]financial profile(mcso)'!$I$151</f>
        <v>67.121585824957123</v>
      </c>
      <c r="M61" s="14">
        <v>63.857875839565658</v>
      </c>
      <c r="N61" s="13">
        <f>L61-M61</f>
        <v>3.2637099853914648</v>
      </c>
      <c r="O61" s="12">
        <f>N61/M61*100</f>
        <v>5.1108965691109089</v>
      </c>
      <c r="P61" s="13"/>
      <c r="Q61" s="14"/>
      <c r="R61" s="14"/>
      <c r="S61" s="13"/>
      <c r="T61" s="13"/>
      <c r="U61" s="13"/>
      <c r="V61" s="14">
        <f>+'[5]financial profile(mcso)'!$I$153</f>
        <v>0</v>
      </c>
      <c r="W61" s="14">
        <v>0</v>
      </c>
      <c r="X61" s="13">
        <f>V61-W61</f>
        <v>0</v>
      </c>
      <c r="Y61" s="12"/>
      <c r="Z61" s="13"/>
      <c r="AA61" s="14">
        <f>+'[5]financial profile(mcso)'!$I$154</f>
        <v>-1.1346401608438925</v>
      </c>
      <c r="AB61" s="14">
        <v>-1.1346401608438845</v>
      </c>
      <c r="AC61" s="13">
        <f>AA61-AB61</f>
        <v>-7.9936057773011271E-15</v>
      </c>
      <c r="AD61" s="12">
        <f>AC61/AB61*100</f>
        <v>7.0450580308702552E-13</v>
      </c>
      <c r="AE61" s="13"/>
      <c r="AF61" s="14">
        <f>+'[5]financial profile(mcso)'!$I$155</f>
        <v>-0.21706574996675454</v>
      </c>
      <c r="AG61" s="14">
        <v>-0.30059306647490636</v>
      </c>
      <c r="AH61" s="14">
        <f>AF61-AG61</f>
        <v>8.3527316508151817E-2</v>
      </c>
      <c r="AI61" s="11">
        <f>AH61/AG61*100</f>
        <v>-27.787506041868305</v>
      </c>
      <c r="AJ61" s="13"/>
      <c r="AK61" s="13">
        <f>+'[5]financial profile(mcso)'!$I$156</f>
        <v>25.05013286736872</v>
      </c>
      <c r="AL61" s="13">
        <v>27.886177155656647</v>
      </c>
      <c r="AM61" s="13">
        <f>AK61-AL61</f>
        <v>-2.8360442882879262</v>
      </c>
      <c r="AN61" s="12">
        <f>AM61/AL61*100</f>
        <v>-10.170071976727154</v>
      </c>
    </row>
    <row r="62" spans="1:42" s="15" customFormat="1" ht="15" customHeight="1" x14ac:dyDescent="0.25">
      <c r="A62" s="24" t="s">
        <v>55</v>
      </c>
      <c r="B62" s="11">
        <f>+'[5]financial profile(mcso)'!$F$149</f>
        <v>1926.7416200000043</v>
      </c>
      <c r="C62" s="11">
        <v>-67.874940000001516</v>
      </c>
      <c r="D62" s="12">
        <f>B62-C62</f>
        <v>1994.6165600000058</v>
      </c>
      <c r="E62" s="12">
        <f>D62/C62*100</f>
        <v>-2938.664196240853</v>
      </c>
      <c r="F62" s="12"/>
      <c r="G62" s="11"/>
      <c r="H62" s="11"/>
      <c r="I62" s="12"/>
      <c r="J62" s="12"/>
      <c r="K62" s="12"/>
      <c r="L62" s="11">
        <f>+'[5]financial profile(mcso)'!$F$151</f>
        <v>248113.28477000003</v>
      </c>
      <c r="M62" s="11">
        <v>236049.06138999999</v>
      </c>
      <c r="N62" s="12">
        <f>L62-M62</f>
        <v>12064.223380000039</v>
      </c>
      <c r="O62" s="12">
        <f>N62/M62*100</f>
        <v>5.1108965691109205</v>
      </c>
      <c r="P62" s="12"/>
      <c r="Q62" s="11"/>
      <c r="R62" s="11"/>
      <c r="S62" s="12"/>
      <c r="T62" s="12"/>
      <c r="U62" s="12"/>
      <c r="V62" s="11">
        <f>+'[5]financial profile(mcso)'!$F$153</f>
        <v>755.29150999999911</v>
      </c>
      <c r="W62" s="11">
        <v>235.37508000000071</v>
      </c>
      <c r="X62" s="12">
        <f>V62-W62</f>
        <v>519.9164299999984</v>
      </c>
      <c r="Y62" s="12">
        <f>X62/W62*100</f>
        <v>220.88847723386723</v>
      </c>
      <c r="Z62" s="12"/>
      <c r="AA62" s="11">
        <f>+'[5]financial profile(mcso)'!$F$154</f>
        <v>-1041.2138900000064</v>
      </c>
      <c r="AB62" s="11">
        <v>-1041.2138899999991</v>
      </c>
      <c r="AC62" s="12">
        <f>AA62-AB62</f>
        <v>-7.2759576141834259E-12</v>
      </c>
      <c r="AD62" s="12">
        <f>AC62/AB62*100</f>
        <v>6.9879567340226625E-13</v>
      </c>
      <c r="AE62" s="12"/>
      <c r="AF62" s="11">
        <f>+'[5]financial profile(mcso)'!$F$155</f>
        <v>-246.45146000000386</v>
      </c>
      <c r="AG62" s="11">
        <v>-319.36840999999549</v>
      </c>
      <c r="AH62" s="11">
        <f>AF62-AG62</f>
        <v>72.91694999999163</v>
      </c>
      <c r="AI62" s="11">
        <f>AH62/AG62*100</f>
        <v>-22.831610051849729</v>
      </c>
      <c r="AJ62" s="12"/>
      <c r="AK62" s="12">
        <f>G62+B62+Q62+V62+AA62+AF62+L62</f>
        <v>249507.65255000003</v>
      </c>
      <c r="AL62" s="12">
        <f>H62+C62+R62+W62+AB62+AG62+M62</f>
        <v>234855.97923</v>
      </c>
      <c r="AM62" s="12">
        <f>AK62-AL62</f>
        <v>14651.673320000031</v>
      </c>
      <c r="AN62" s="12">
        <f>AM62/AL62*100</f>
        <v>6.2385779438262894</v>
      </c>
    </row>
    <row r="63" spans="1:42" s="15" customFormat="1" ht="15" customHeight="1" x14ac:dyDescent="0.25">
      <c r="A63" s="10" t="s">
        <v>56</v>
      </c>
      <c r="B63" s="11">
        <f>+'[5]financial profile(mcso)'!$K$149</f>
        <v>73030.526559999998</v>
      </c>
      <c r="C63" s="11">
        <v>56585.021460000004</v>
      </c>
      <c r="D63" s="12">
        <f>B63-C63</f>
        <v>16445.505099999995</v>
      </c>
      <c r="E63" s="12">
        <f>D63/C63*100</f>
        <v>29.063354003718693</v>
      </c>
      <c r="F63" s="12"/>
      <c r="G63" s="11"/>
      <c r="H63" s="11"/>
      <c r="I63" s="12"/>
      <c r="J63" s="12"/>
      <c r="K63" s="12"/>
      <c r="L63" s="11">
        <f>+'[5]financial profile(mcso)'!$K$151</f>
        <v>276521.92483999999</v>
      </c>
      <c r="M63" s="11">
        <v>268078.18446000002</v>
      </c>
      <c r="N63" s="12">
        <f>L63-M63</f>
        <v>8443.7403799999738</v>
      </c>
      <c r="O63" s="12">
        <f>N63/M63*100</f>
        <v>3.1497305150020014</v>
      </c>
      <c r="P63" s="12"/>
      <c r="Q63" s="11"/>
      <c r="R63" s="11"/>
      <c r="S63" s="12"/>
      <c r="T63" s="12"/>
      <c r="U63" s="12"/>
      <c r="V63" s="11">
        <f>+'[5]financial profile(mcso)'!$K$153</f>
        <v>12789.926509999999</v>
      </c>
      <c r="W63" s="11">
        <v>9386.9510800000007</v>
      </c>
      <c r="X63" s="12">
        <f>V63-W63</f>
        <v>3402.9754299999986</v>
      </c>
      <c r="Y63" s="12">
        <f>X63/W63*100</f>
        <v>36.252190951015358</v>
      </c>
      <c r="Z63" s="12"/>
      <c r="AA63" s="11">
        <f>+'[5]financial profile(mcso)'!$K$154</f>
        <v>23681.546109999999</v>
      </c>
      <c r="AB63" s="11">
        <v>26233.467109999998</v>
      </c>
      <c r="AC63" s="12">
        <f>AA63-AB63</f>
        <v>-2551.9209999999985</v>
      </c>
      <c r="AD63" s="12">
        <f>AC63/AB63*100</f>
        <v>-9.7277305714090136</v>
      </c>
      <c r="AE63" s="12"/>
      <c r="AF63" s="11">
        <f>+'[5]financial profile(mcso)'!$K$155</f>
        <v>34320.994210000004</v>
      </c>
      <c r="AG63" s="11">
        <v>27231.952309999997</v>
      </c>
      <c r="AH63" s="11">
        <f>AF63-AG63</f>
        <v>7089.0419000000074</v>
      </c>
      <c r="AI63" s="11">
        <f>AH63/AG63*100</f>
        <v>26.032073717303039</v>
      </c>
      <c r="AJ63" s="12"/>
      <c r="AK63" s="12">
        <f>G63+B63+Q63+V63+AA63+AF63+L63</f>
        <v>420344.91823000001</v>
      </c>
      <c r="AL63" s="12">
        <f>H63+C63+R63+W63+AB63+AG63+M63</f>
        <v>387515.57642</v>
      </c>
      <c r="AM63" s="12">
        <f>AK63-AL63</f>
        <v>32829.341810000013</v>
      </c>
      <c r="AN63" s="12">
        <f>AM63/AL63*100</f>
        <v>8.4717476683875734</v>
      </c>
    </row>
    <row r="64" spans="1:42" ht="12" customHeight="1" x14ac:dyDescent="0.25">
      <c r="A64" s="15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32"/>
      <c r="AD64" s="32"/>
      <c r="AE64" s="12"/>
      <c r="AF64" s="11"/>
      <c r="AG64" s="11"/>
      <c r="AH64" s="11"/>
      <c r="AI64" s="11"/>
      <c r="AJ64" s="12"/>
      <c r="AK64" s="12"/>
      <c r="AL64" s="12"/>
      <c r="AM64" s="12"/>
      <c r="AN64" s="12"/>
      <c r="AO64" s="15"/>
    </row>
    <row r="65" spans="1:41" ht="15.6" x14ac:dyDescent="0.3">
      <c r="A65" s="31" t="s">
        <v>57</v>
      </c>
      <c r="B65" s="33"/>
      <c r="C65" s="33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32"/>
      <c r="AE65" s="12"/>
      <c r="AF65" s="11"/>
      <c r="AG65" s="11"/>
      <c r="AH65" s="11"/>
      <c r="AI65" s="11"/>
      <c r="AJ65" s="12"/>
      <c r="AK65" s="12"/>
      <c r="AL65" s="12"/>
      <c r="AM65" s="12"/>
      <c r="AN65" s="12"/>
      <c r="AO65" s="15"/>
    </row>
    <row r="66" spans="1:41" ht="15.6" x14ac:dyDescent="0.3">
      <c r="A66" s="15"/>
      <c r="B66" s="33"/>
      <c r="C66" s="33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32"/>
      <c r="AD66" s="32"/>
      <c r="AE66" s="12"/>
      <c r="AF66" s="11"/>
      <c r="AG66" s="11"/>
      <c r="AH66" s="11"/>
      <c r="AI66" s="11"/>
      <c r="AJ66" s="12"/>
      <c r="AK66" s="12"/>
      <c r="AL66" s="12"/>
      <c r="AM66" s="12"/>
      <c r="AN66" s="12"/>
      <c r="AO66" s="15"/>
    </row>
    <row r="67" spans="1:41" s="15" customFormat="1" ht="15" customHeight="1" x14ac:dyDescent="0.25">
      <c r="A67" s="10" t="s">
        <v>58</v>
      </c>
      <c r="B67" s="11">
        <v>32527.466439999997</v>
      </c>
      <c r="C67" s="11">
        <f>31616582.2/1000</f>
        <v>31616.582200000001</v>
      </c>
      <c r="D67" s="12">
        <f>B67-C67</f>
        <v>910.88423999999577</v>
      </c>
      <c r="E67" s="12">
        <f>D67/C67*100</f>
        <v>2.8810332319854477</v>
      </c>
      <c r="F67" s="12"/>
      <c r="G67" s="12"/>
      <c r="H67" s="12"/>
      <c r="I67" s="12"/>
      <c r="J67" s="12"/>
      <c r="K67" s="12"/>
      <c r="L67" s="25">
        <f>100710336/1000</f>
        <v>100710.336</v>
      </c>
      <c r="M67" s="21">
        <v>112694.905</v>
      </c>
      <c r="N67" s="12">
        <f>L67-M67</f>
        <v>-11984.569000000003</v>
      </c>
      <c r="O67" s="12">
        <f>N67/M67*100</f>
        <v>-10.634526024046965</v>
      </c>
      <c r="P67" s="12"/>
      <c r="Q67" s="21"/>
      <c r="R67" s="21"/>
      <c r="S67" s="12"/>
      <c r="T67" s="12"/>
      <c r="U67" s="12"/>
      <c r="V67" s="12"/>
      <c r="W67" s="12"/>
      <c r="X67" s="11"/>
      <c r="Y67" s="11"/>
      <c r="Z67" s="12"/>
      <c r="AA67" s="11">
        <v>31332.644</v>
      </c>
      <c r="AB67" s="11">
        <v>29401.288000000004</v>
      </c>
      <c r="AC67" s="12">
        <f>AA67-AB67</f>
        <v>1931.3559999999961</v>
      </c>
      <c r="AD67" s="12">
        <f>AC67/AB67*100</f>
        <v>6.568950312652956</v>
      </c>
      <c r="AE67" s="12"/>
      <c r="AF67" s="11">
        <v>26120.642980000004</v>
      </c>
      <c r="AG67" s="11"/>
      <c r="AH67" s="11">
        <f>AF67-AG67</f>
        <v>26120.642980000004</v>
      </c>
      <c r="AI67" s="11"/>
      <c r="AJ67" s="12"/>
      <c r="AK67" s="12">
        <f t="shared" ref="AK67:AL69" si="20">G67+B67+Q67+V67+AA67+AF67+L67</f>
        <v>190691.08941999997</v>
      </c>
      <c r="AL67" s="12">
        <f t="shared" si="20"/>
        <v>173712.7752</v>
      </c>
      <c r="AM67" s="12">
        <f>AK67-AL67</f>
        <v>16978.314219999971</v>
      </c>
      <c r="AN67" s="12">
        <f>AM67/AL67*100</f>
        <v>9.7737856069896996</v>
      </c>
    </row>
    <row r="68" spans="1:41" s="15" customFormat="1" ht="15" customHeight="1" x14ac:dyDescent="0.25">
      <c r="A68" s="10" t="s">
        <v>59</v>
      </c>
      <c r="B68" s="11">
        <v>24569.534399999997</v>
      </c>
      <c r="C68" s="11">
        <f>24569534.4/1000</f>
        <v>24569.534399999997</v>
      </c>
      <c r="D68" s="12">
        <f>B68-C68</f>
        <v>0</v>
      </c>
      <c r="E68" s="12">
        <f>D68/C68*100</f>
        <v>0</v>
      </c>
      <c r="F68" s="12"/>
      <c r="G68" s="12"/>
      <c r="H68" s="12"/>
      <c r="I68" s="12"/>
      <c r="J68" s="12"/>
      <c r="K68" s="12"/>
      <c r="L68" s="12">
        <f>71104970/1000</f>
        <v>71104.97</v>
      </c>
      <c r="M68" s="12">
        <v>65559.231</v>
      </c>
      <c r="N68" s="12">
        <f>L68-M68</f>
        <v>5545.7390000000014</v>
      </c>
      <c r="O68" s="12">
        <f>N68/M68*100</f>
        <v>8.45912759409884</v>
      </c>
      <c r="P68" s="12"/>
      <c r="Q68" s="12"/>
      <c r="R68" s="12"/>
      <c r="S68" s="12"/>
      <c r="T68" s="12"/>
      <c r="U68" s="12"/>
      <c r="V68" s="12"/>
      <c r="W68" s="12"/>
      <c r="X68" s="11"/>
      <c r="Y68" s="11"/>
      <c r="Z68" s="12"/>
      <c r="AA68" s="11">
        <v>28650.271390000016</v>
      </c>
      <c r="AB68" s="11">
        <v>26203.419010000001</v>
      </c>
      <c r="AC68" s="12">
        <f>AA68-AB68</f>
        <v>2446.8523800000148</v>
      </c>
      <c r="AD68" s="12">
        <f>AC68/AB68*100</f>
        <v>9.3379126558493137</v>
      </c>
      <c r="AE68" s="12"/>
      <c r="AF68" s="11">
        <v>22461.175999999999</v>
      </c>
      <c r="AG68" s="11"/>
      <c r="AH68" s="11">
        <f>AF68-AG68</f>
        <v>22461.175999999999</v>
      </c>
      <c r="AI68" s="11"/>
      <c r="AJ68" s="12"/>
      <c r="AK68" s="12">
        <f t="shared" si="20"/>
        <v>146785.95179000002</v>
      </c>
      <c r="AL68" s="12">
        <f t="shared" si="20"/>
        <v>116332.18441</v>
      </c>
      <c r="AM68" s="12">
        <f>AK68-AL68</f>
        <v>30453.767380000019</v>
      </c>
      <c r="AN68" s="12">
        <f>AM68/AL68*100</f>
        <v>26.178282075980853</v>
      </c>
    </row>
    <row r="69" spans="1:41" s="15" customFormat="1" ht="15" customHeight="1" x14ac:dyDescent="0.25">
      <c r="A69" s="10" t="s">
        <v>60</v>
      </c>
      <c r="B69" s="11">
        <v>106.00227</v>
      </c>
      <c r="C69" s="11">
        <f>106002.27/1000</f>
        <v>106.00227000000001</v>
      </c>
      <c r="D69" s="12">
        <f>B69-C69</f>
        <v>0</v>
      </c>
      <c r="E69" s="12">
        <f>D69/C69*100</f>
        <v>0</v>
      </c>
      <c r="F69" s="12"/>
      <c r="G69" s="12"/>
      <c r="H69" s="12"/>
      <c r="I69" s="12"/>
      <c r="J69" s="12"/>
      <c r="K69" s="12"/>
      <c r="L69" s="12">
        <v>45.112000000000002</v>
      </c>
      <c r="M69" s="12">
        <v>45.112000000000002</v>
      </c>
      <c r="N69" s="12">
        <f>L69-M69</f>
        <v>0</v>
      </c>
      <c r="O69" s="12">
        <f>N69/M69*100</f>
        <v>0</v>
      </c>
      <c r="P69" s="12"/>
      <c r="Q69" s="12"/>
      <c r="R69" s="12"/>
      <c r="S69" s="12"/>
      <c r="T69" s="12"/>
      <c r="U69" s="12"/>
      <c r="V69" s="12"/>
      <c r="W69" s="12"/>
      <c r="X69" s="11"/>
      <c r="Y69" s="11"/>
      <c r="Z69" s="12"/>
      <c r="AA69" s="11">
        <v>163.55799999999999</v>
      </c>
      <c r="AB69" s="11">
        <v>162.95099999999999</v>
      </c>
      <c r="AC69" s="12">
        <f>AA69-AB69</f>
        <v>0.60699999999999932</v>
      </c>
      <c r="AD69" s="12">
        <f>AC69/AB69*100</f>
        <v>0.37250461795263567</v>
      </c>
      <c r="AE69" s="12"/>
      <c r="AF69" s="11">
        <v>31.277999999999999</v>
      </c>
      <c r="AG69" s="11"/>
      <c r="AH69" s="11">
        <f>AF69-AG69</f>
        <v>31.277999999999999</v>
      </c>
      <c r="AI69" s="11"/>
      <c r="AJ69" s="12"/>
      <c r="AK69" s="12">
        <f t="shared" si="20"/>
        <v>345.95027000000005</v>
      </c>
      <c r="AL69" s="12">
        <f t="shared" si="20"/>
        <v>314.06527</v>
      </c>
      <c r="AM69" s="12">
        <f>AK69-AL69</f>
        <v>31.885000000000048</v>
      </c>
      <c r="AN69" s="12">
        <f>AM69/AL69*100</f>
        <v>10.152348268243747</v>
      </c>
    </row>
    <row r="70" spans="1:41" s="35" customFormat="1" ht="15" customHeight="1" x14ac:dyDescent="0.25">
      <c r="A70" s="34" t="s">
        <v>61</v>
      </c>
      <c r="B70" s="37">
        <f>(B67-B68-B69)/B67*100</f>
        <v>24.139383202450247</v>
      </c>
      <c r="C70" s="37">
        <f>(C67-C68-C69)/C67*100</f>
        <v>21.9538136225237</v>
      </c>
      <c r="D70" s="13"/>
      <c r="E70" s="13">
        <f>B70-C70</f>
        <v>2.1855695799265469</v>
      </c>
      <c r="F70" s="13"/>
      <c r="G70" s="37"/>
      <c r="H70" s="37"/>
      <c r="I70" s="13"/>
      <c r="J70" s="13"/>
      <c r="K70" s="13"/>
      <c r="L70" s="37">
        <f>(L67-L68-L69)/L67*100</f>
        <v>29.351757897024587</v>
      </c>
      <c r="M70" s="37">
        <f>(M67-M68-M69)/M67*100</f>
        <v>41.785883754017092</v>
      </c>
      <c r="N70" s="13"/>
      <c r="O70" s="13">
        <f>L70-M70</f>
        <v>-12.434125856992505</v>
      </c>
      <c r="P70" s="13"/>
      <c r="Q70" s="37"/>
      <c r="R70" s="37"/>
      <c r="S70" s="13"/>
      <c r="T70" s="13"/>
      <c r="U70" s="13"/>
      <c r="V70" s="37"/>
      <c r="W70" s="37"/>
      <c r="X70" s="14"/>
      <c r="Y70" s="14"/>
      <c r="Z70" s="13"/>
      <c r="AA70" s="37">
        <f>(AA67-AA68-AA69)/AA67*100</f>
        <v>8.0389468887463948</v>
      </c>
      <c r="AB70" s="37">
        <f>(AB67-AB68-AB69)/AB67*100</f>
        <v>10.322398086777703</v>
      </c>
      <c r="AC70" s="13"/>
      <c r="AD70" s="13">
        <f>AA70-AB70</f>
        <v>-2.2834511980313081</v>
      </c>
      <c r="AE70" s="13"/>
      <c r="AF70" s="37">
        <f>(AF67-AF68-AF69)/AF67*100</f>
        <v>13.890121245399772</v>
      </c>
      <c r="AG70" s="37"/>
      <c r="AH70" s="14"/>
      <c r="AI70" s="14">
        <f>AF70-AG70</f>
        <v>13.890121245399772</v>
      </c>
      <c r="AJ70" s="13"/>
      <c r="AK70" s="13">
        <f>SUM(AK67-AK68-AK69)/AK67*100</f>
        <v>22.842801670748333</v>
      </c>
      <c r="AL70" s="13">
        <f>SUM(AL67-AL68-AL69)/AL67*100</f>
        <v>32.851081593911466</v>
      </c>
      <c r="AM70" s="14"/>
      <c r="AN70" s="13">
        <f>AK70-AL70</f>
        <v>-10.008279923163133</v>
      </c>
    </row>
    <row r="71" spans="1:41" s="35" customFormat="1" ht="15" customHeight="1" x14ac:dyDescent="0.25">
      <c r="A71" s="34" t="s">
        <v>62</v>
      </c>
      <c r="B71" s="14">
        <f>B15/(B68+B69)</f>
        <v>11.022751279435496</v>
      </c>
      <c r="C71" s="14">
        <f>C15/(C68+C69)</f>
        <v>9.8493246469277302</v>
      </c>
      <c r="D71" s="13">
        <f>B71-C71</f>
        <v>1.1734266325077662</v>
      </c>
      <c r="E71" s="12">
        <f>D71/C71*100</f>
        <v>11.913777589550667</v>
      </c>
      <c r="F71" s="13"/>
      <c r="G71" s="13"/>
      <c r="H71" s="13"/>
      <c r="I71" s="13"/>
      <c r="J71" s="13"/>
      <c r="K71" s="13"/>
      <c r="L71" s="13">
        <f>L15/(L68+L69)</f>
        <v>5.7839956136663346</v>
      </c>
      <c r="M71" s="13">
        <f>M15/(M68+M69)</f>
        <v>6.7078785317612288</v>
      </c>
      <c r="N71" s="13">
        <f>L71-M71</f>
        <v>-0.9238829180948942</v>
      </c>
      <c r="O71" s="12">
        <f>N71/M71*100</f>
        <v>-13.773101491334225</v>
      </c>
      <c r="P71" s="13"/>
      <c r="Q71" s="13"/>
      <c r="R71" s="13"/>
      <c r="S71" s="13"/>
      <c r="T71" s="13"/>
      <c r="U71" s="13"/>
      <c r="V71" s="13"/>
      <c r="W71" s="13"/>
      <c r="X71" s="14"/>
      <c r="Y71" s="11"/>
      <c r="Z71" s="13"/>
      <c r="AA71" s="37">
        <f>AA15/(AA68+AA69)</f>
        <v>10.049689368275942</v>
      </c>
      <c r="AB71" s="37">
        <f>AB15/(AB68+AB69)</f>
        <v>9.389627687319253</v>
      </c>
      <c r="AC71" s="13">
        <f>AA71-AB71</f>
        <v>0.66006168095668905</v>
      </c>
      <c r="AD71" s="12">
        <f>AC71/AB71*100</f>
        <v>7.0296895993874839</v>
      </c>
      <c r="AE71" s="13"/>
      <c r="AF71" s="37">
        <f>AF15/(AF68+AF69)</f>
        <v>11.205622571907893</v>
      </c>
      <c r="AG71" s="14"/>
      <c r="AH71" s="14">
        <f>AF71-AG71</f>
        <v>11.205622571907893</v>
      </c>
      <c r="AI71" s="14"/>
      <c r="AJ71" s="13"/>
      <c r="AK71" s="13">
        <f>AK15/(AK68+AK69)</f>
        <v>8.5278796253740197</v>
      </c>
      <c r="AL71" s="13">
        <f>AL15/(AL68+AL69)</f>
        <v>9.7961409665957113</v>
      </c>
      <c r="AM71" s="13">
        <f>AK71-AL71</f>
        <v>-1.2682613412216917</v>
      </c>
      <c r="AN71" s="12">
        <f>AM71/AL71*100</f>
        <v>-12.946540332018408</v>
      </c>
    </row>
    <row r="72" spans="1:41" s="35" customFormat="1" ht="15" customHeight="1" x14ac:dyDescent="0.25">
      <c r="A72" s="34" t="s">
        <v>63</v>
      </c>
      <c r="B72" s="14">
        <f>B24/B67</f>
        <v>6.1766488020393142</v>
      </c>
      <c r="C72" s="14">
        <f>C24/C67</f>
        <v>5.2670446247665561</v>
      </c>
      <c r="D72" s="13">
        <f>B72-C72</f>
        <v>0.90960417727275811</v>
      </c>
      <c r="E72" s="12">
        <f>D72/C72*100</f>
        <v>17.269726043247132</v>
      </c>
      <c r="F72" s="13"/>
      <c r="G72" s="13"/>
      <c r="H72" s="13"/>
      <c r="I72" s="13"/>
      <c r="J72" s="13"/>
      <c r="K72" s="13"/>
      <c r="L72" s="13">
        <f>L24/L67</f>
        <v>3.6118771986819707</v>
      </c>
      <c r="M72" s="13">
        <f>M24/M67</f>
        <v>2.9469107816364901</v>
      </c>
      <c r="N72" s="13">
        <f>L72-M72</f>
        <v>0.66496641704548054</v>
      </c>
      <c r="O72" s="12">
        <f>N72/M72*100</f>
        <v>22.564864236446574</v>
      </c>
      <c r="P72" s="13"/>
      <c r="Q72" s="13"/>
      <c r="R72" s="13"/>
      <c r="S72" s="13"/>
      <c r="T72" s="13"/>
      <c r="U72" s="13"/>
      <c r="V72" s="13"/>
      <c r="W72" s="13"/>
      <c r="X72" s="14"/>
      <c r="Y72" s="11"/>
      <c r="Z72" s="13"/>
      <c r="AA72" s="37">
        <f>AA24/AA67</f>
        <v>6.9851909637756702</v>
      </c>
      <c r="AB72" s="37">
        <f>AB24/AB67</f>
        <v>5.4813970119268234</v>
      </c>
      <c r="AC72" s="13">
        <f>AA72-AB72</f>
        <v>1.5037939518488468</v>
      </c>
      <c r="AD72" s="12">
        <f>AC72/AB72*100</f>
        <v>27.434501616591213</v>
      </c>
      <c r="AE72" s="13"/>
      <c r="AF72" s="37">
        <f>AF24/AF67</f>
        <v>6.0965166983802925</v>
      </c>
      <c r="AG72" s="14"/>
      <c r="AH72" s="14">
        <f>AF72-AG72</f>
        <v>6.0965166983802925</v>
      </c>
      <c r="AI72" s="11"/>
      <c r="AJ72" s="13"/>
      <c r="AK72" s="13">
        <f>AK24/AK67</f>
        <v>5.0415476185284671</v>
      </c>
      <c r="AL72" s="13">
        <f>AL24/AL67</f>
        <v>4.657004884175036</v>
      </c>
      <c r="AM72" s="13">
        <f>AK72-AL72</f>
        <v>0.38454273435343111</v>
      </c>
      <c r="AN72" s="12">
        <f>AM72/AL72*100</f>
        <v>8.2572972096324282</v>
      </c>
    </row>
    <row r="73" spans="1:41" s="35" customFormat="1" ht="15" hidden="1" customHeight="1" x14ac:dyDescent="0.25">
      <c r="A73" s="34" t="s">
        <v>64</v>
      </c>
      <c r="B73" s="27"/>
      <c r="C73" s="27"/>
      <c r="D73" s="13"/>
      <c r="E73" s="12"/>
      <c r="F73" s="13"/>
      <c r="G73" s="38"/>
      <c r="H73" s="38"/>
      <c r="I73" s="13"/>
      <c r="J73" s="13"/>
      <c r="K73" s="13"/>
      <c r="L73" s="13"/>
      <c r="M73" s="13"/>
      <c r="N73" s="13"/>
      <c r="O73" s="12"/>
      <c r="P73" s="13"/>
      <c r="Q73" s="13"/>
      <c r="R73" s="13"/>
      <c r="S73" s="13"/>
      <c r="T73" s="13"/>
      <c r="U73" s="13"/>
      <c r="V73" s="13"/>
      <c r="W73" s="13"/>
      <c r="X73" s="14"/>
      <c r="Y73" s="11"/>
      <c r="Z73" s="13"/>
      <c r="AA73" s="27"/>
      <c r="AB73" s="27"/>
      <c r="AC73" s="13"/>
      <c r="AD73" s="12">
        <f>AA73-AB73</f>
        <v>0</v>
      </c>
      <c r="AE73" s="13"/>
      <c r="AF73" s="14"/>
      <c r="AG73" s="14"/>
      <c r="AH73" s="14"/>
      <c r="AI73" s="11"/>
      <c r="AJ73" s="13"/>
      <c r="AK73" s="13"/>
      <c r="AL73" s="39" t="str">
        <f>[6]ARMM!$AH$97</f>
        <v>620</v>
      </c>
      <c r="AM73" s="13"/>
      <c r="AN73" s="12"/>
    </row>
    <row r="74" spans="1:41" s="35" customFormat="1" ht="15" customHeight="1" x14ac:dyDescent="0.25">
      <c r="A74" s="34" t="s">
        <v>77</v>
      </c>
      <c r="B74" s="27">
        <v>65.38</v>
      </c>
      <c r="C74" s="27">
        <f>'[7]2 COLL EFF YELLOW ECs'!$D$125</f>
        <v>66.395985637504253</v>
      </c>
      <c r="D74" s="13"/>
      <c r="E74" s="13">
        <f>B74-C74</f>
        <v>-1.015985637504258</v>
      </c>
      <c r="F74" s="13"/>
      <c r="G74" s="38"/>
      <c r="H74" s="38"/>
      <c r="I74" s="13"/>
      <c r="J74" s="13"/>
      <c r="K74" s="13"/>
      <c r="L74" s="13"/>
      <c r="M74" s="13"/>
      <c r="N74" s="13"/>
      <c r="O74" s="13">
        <f>L74-M74</f>
        <v>0</v>
      </c>
      <c r="P74" s="13"/>
      <c r="Q74" s="13"/>
      <c r="R74" s="13"/>
      <c r="S74" s="13"/>
      <c r="T74" s="13"/>
      <c r="U74" s="13"/>
      <c r="V74" s="13"/>
      <c r="W74" s="13"/>
      <c r="X74" s="27"/>
      <c r="Y74" s="27"/>
      <c r="Z74" s="13"/>
      <c r="AA74" s="27">
        <v>42.04</v>
      </c>
      <c r="AB74" s="27">
        <v>40.964998864887981</v>
      </c>
      <c r="AC74" s="13"/>
      <c r="AD74" s="13">
        <f>AA74-AB74</f>
        <v>1.0750011351120179</v>
      </c>
      <c r="AE74" s="13"/>
      <c r="AF74" s="14">
        <v>36.42</v>
      </c>
      <c r="AG74" s="14">
        <v>35.380000000000003</v>
      </c>
      <c r="AH74" s="14"/>
      <c r="AI74" s="14">
        <f>AF74-AG74</f>
        <v>1.0399999999999991</v>
      </c>
      <c r="AJ74" s="13"/>
      <c r="AK74" s="13">
        <f>+(B74+G74+L74+Q74+V74+AA74+AF74)/3</f>
        <v>47.946666666666658</v>
      </c>
      <c r="AL74" s="13">
        <f>+(C74+H74+M74+R74+W74+AB74+AG74)/3</f>
        <v>47.580328167464074</v>
      </c>
      <c r="AM74" s="13"/>
      <c r="AN74" s="13">
        <f>AK74-AL74</f>
        <v>0.36633849920258399</v>
      </c>
    </row>
    <row r="75" spans="1:41" s="15" customFormat="1" ht="15" customHeight="1" x14ac:dyDescent="0.25">
      <c r="A75" s="28" t="s">
        <v>65</v>
      </c>
      <c r="B75" s="11">
        <v>41667</v>
      </c>
      <c r="C75" s="11">
        <v>41667</v>
      </c>
      <c r="D75" s="12">
        <f>B75-C75</f>
        <v>0</v>
      </c>
      <c r="E75" s="12">
        <f>D75/C75*100</f>
        <v>0</v>
      </c>
      <c r="F75" s="12"/>
      <c r="G75" s="12"/>
      <c r="H75" s="12"/>
      <c r="I75" s="12"/>
      <c r="J75" s="12"/>
      <c r="K75" s="12"/>
      <c r="L75" s="12">
        <v>90683</v>
      </c>
      <c r="M75" s="12">
        <v>90683</v>
      </c>
      <c r="N75" s="12">
        <f>L75-M75</f>
        <v>0</v>
      </c>
      <c r="O75" s="12">
        <f>N75/M75*100</f>
        <v>0</v>
      </c>
      <c r="P75" s="12"/>
      <c r="Q75" s="12"/>
      <c r="R75" s="12"/>
      <c r="S75" s="12"/>
      <c r="T75" s="12"/>
      <c r="U75" s="12"/>
      <c r="V75" s="12"/>
      <c r="W75" s="12"/>
      <c r="X75" s="11"/>
      <c r="Y75" s="11"/>
      <c r="Z75" s="12"/>
      <c r="AA75" s="12">
        <v>19096</v>
      </c>
      <c r="AB75" s="12">
        <v>17500</v>
      </c>
      <c r="AC75" s="12">
        <f>AA75-AB75</f>
        <v>1596</v>
      </c>
      <c r="AD75" s="12">
        <f>AC75/AB75*100</f>
        <v>9.120000000000001</v>
      </c>
      <c r="AE75" s="12"/>
      <c r="AF75" s="11">
        <v>13936</v>
      </c>
      <c r="AG75" s="11"/>
      <c r="AH75" s="11">
        <f>AF75-AG75</f>
        <v>13936</v>
      </c>
      <c r="AI75" s="11"/>
      <c r="AJ75" s="12"/>
      <c r="AK75" s="12">
        <f>+B75+G75+V75+AA75+AF75+Q75+L75</f>
        <v>165382</v>
      </c>
      <c r="AL75" s="12">
        <f>+C75+H75+W75+AB75+AG75+R75+M75</f>
        <v>149850</v>
      </c>
      <c r="AM75" s="12">
        <f>AK75-AL75</f>
        <v>15532</v>
      </c>
      <c r="AN75" s="12">
        <f>AM75/AL75*100</f>
        <v>10.365031698365032</v>
      </c>
    </row>
    <row r="76" spans="1:41" s="15" customFormat="1" ht="15" customHeight="1" x14ac:dyDescent="0.25">
      <c r="A76" s="10" t="s">
        <v>66</v>
      </c>
      <c r="B76" s="11">
        <v>159</v>
      </c>
      <c r="C76" s="11">
        <v>159</v>
      </c>
      <c r="D76" s="12">
        <f>B76-C76</f>
        <v>0</v>
      </c>
      <c r="E76" s="12">
        <f>D76/C76*100</f>
        <v>0</v>
      </c>
      <c r="F76" s="12"/>
      <c r="G76" s="12"/>
      <c r="H76" s="12"/>
      <c r="I76" s="12"/>
      <c r="J76" s="12"/>
      <c r="K76" s="12"/>
      <c r="L76" s="12">
        <v>230</v>
      </c>
      <c r="M76" s="12">
        <v>230</v>
      </c>
      <c r="N76" s="12">
        <f>L76-M76</f>
        <v>0</v>
      </c>
      <c r="O76" s="12">
        <f>N76/M76*100</f>
        <v>0</v>
      </c>
      <c r="P76" s="12"/>
      <c r="Q76" s="12"/>
      <c r="R76" s="12"/>
      <c r="S76" s="12"/>
      <c r="T76" s="12"/>
      <c r="U76" s="12"/>
      <c r="V76" s="12"/>
      <c r="W76" s="12"/>
      <c r="X76" s="11"/>
      <c r="Y76" s="11"/>
      <c r="Z76" s="12"/>
      <c r="AA76" s="12">
        <v>62</v>
      </c>
      <c r="AB76" s="12">
        <v>76</v>
      </c>
      <c r="AC76" s="12">
        <f>AA76-AB76</f>
        <v>-14</v>
      </c>
      <c r="AD76" s="12">
        <f>AC76/AB76*100</f>
        <v>-18.421052631578945</v>
      </c>
      <c r="AE76" s="12"/>
      <c r="AF76" s="11">
        <v>39</v>
      </c>
      <c r="AG76" s="11"/>
      <c r="AH76" s="11">
        <f>AF76-AG76</f>
        <v>39</v>
      </c>
      <c r="AI76" s="11"/>
      <c r="AJ76" s="12"/>
      <c r="AK76" s="12">
        <f>+B76+G76+V76+AA76+AF76</f>
        <v>260</v>
      </c>
      <c r="AL76" s="12">
        <f>+C76+H76+AB76+AG76</f>
        <v>235</v>
      </c>
      <c r="AM76" s="12">
        <f>AK76-AL76</f>
        <v>25</v>
      </c>
      <c r="AN76" s="12">
        <f>AM76/AL76*100</f>
        <v>10.638297872340425</v>
      </c>
    </row>
    <row r="77" spans="1:41" s="15" customFormat="1" ht="15" customHeight="1" x14ac:dyDescent="0.25">
      <c r="A77" s="10" t="s">
        <v>67</v>
      </c>
      <c r="B77" s="11">
        <f>B75/B76</f>
        <v>262.05660377358492</v>
      </c>
      <c r="C77" s="11">
        <f>C75/C76</f>
        <v>262.05660377358492</v>
      </c>
      <c r="D77" s="12">
        <f>B77-C77</f>
        <v>0</v>
      </c>
      <c r="E77" s="12">
        <f>D77/C77*100</f>
        <v>0</v>
      </c>
      <c r="F77" s="12"/>
      <c r="G77" s="12"/>
      <c r="H77" s="12"/>
      <c r="I77" s="12"/>
      <c r="J77" s="12"/>
      <c r="K77" s="12"/>
      <c r="L77" s="12">
        <f>L75/L76</f>
        <v>394.27391304347827</v>
      </c>
      <c r="M77" s="12">
        <f>M75/M76</f>
        <v>394.27391304347827</v>
      </c>
      <c r="N77" s="12">
        <f>L77-M77</f>
        <v>0</v>
      </c>
      <c r="O77" s="12">
        <f>N77/M77*100</f>
        <v>0</v>
      </c>
      <c r="P77" s="12"/>
      <c r="Q77" s="12"/>
      <c r="R77" s="12"/>
      <c r="S77" s="12"/>
      <c r="T77" s="12"/>
      <c r="U77" s="12"/>
      <c r="V77" s="12"/>
      <c r="W77" s="12"/>
      <c r="X77" s="11"/>
      <c r="Y77" s="11"/>
      <c r="Z77" s="12"/>
      <c r="AA77" s="29">
        <f>AA75/AA76</f>
        <v>308</v>
      </c>
      <c r="AB77" s="12">
        <v>230.26315789473685</v>
      </c>
      <c r="AC77" s="12">
        <f>AA77-AB77</f>
        <v>77.73684210526315</v>
      </c>
      <c r="AD77" s="12">
        <f>AC77/AB77*100</f>
        <v>33.76</v>
      </c>
      <c r="AE77" s="12"/>
      <c r="AF77" s="29">
        <f>AF75/AF76</f>
        <v>357.33333333333331</v>
      </c>
      <c r="AG77" s="11"/>
      <c r="AH77" s="11">
        <f>AF77-AG77</f>
        <v>357.33333333333331</v>
      </c>
      <c r="AI77" s="11"/>
      <c r="AJ77" s="12"/>
      <c r="AK77" s="12">
        <f>AK75/AK76</f>
        <v>636.0846153846154</v>
      </c>
      <c r="AL77" s="12">
        <f>AL75/AL76</f>
        <v>637.65957446808511</v>
      </c>
      <c r="AM77" s="12">
        <f>AK77-AL77</f>
        <v>-1.5749590834697074</v>
      </c>
      <c r="AN77" s="12">
        <f>AM77/AL77*100</f>
        <v>-0.24699058032391139</v>
      </c>
    </row>
    <row r="78" spans="1:41" s="15" customFormat="1" ht="15" customHeight="1" x14ac:dyDescent="0.25">
      <c r="A78" s="10" t="s">
        <v>68</v>
      </c>
      <c r="B78" s="11">
        <f>(1000*B26)/B75</f>
        <v>1795.4485410516716</v>
      </c>
      <c r="C78" s="11">
        <f>(1000*C26)/C75</f>
        <v>1571.1205728754167</v>
      </c>
      <c r="D78" s="12">
        <f>B78-C78</f>
        <v>224.3279681762549</v>
      </c>
      <c r="E78" s="12">
        <f>D78/C78*100</f>
        <v>14.278214673600559</v>
      </c>
      <c r="F78" s="12"/>
      <c r="G78" s="12"/>
      <c r="H78" s="12"/>
      <c r="I78" s="12"/>
      <c r="J78" s="12"/>
      <c r="K78" s="12"/>
      <c r="L78" s="12">
        <f>(1000*L26)/L75</f>
        <v>867.32702546232485</v>
      </c>
      <c r="M78" s="12">
        <f>(1000*M26)/M75</f>
        <v>829.57628375770526</v>
      </c>
      <c r="N78" s="12">
        <f>L78-M78</f>
        <v>37.7507417046196</v>
      </c>
      <c r="O78" s="12">
        <f>N78/M78*100</f>
        <v>4.5506052238645571</v>
      </c>
      <c r="P78" s="12"/>
      <c r="Q78" s="12"/>
      <c r="R78" s="12"/>
      <c r="S78" s="12"/>
      <c r="T78" s="12"/>
      <c r="U78" s="12"/>
      <c r="V78" s="12"/>
      <c r="W78" s="12"/>
      <c r="X78" s="11"/>
      <c r="Y78" s="11"/>
      <c r="Z78" s="12"/>
      <c r="AA78" s="29">
        <f>(1000*AA26)/AA75</f>
        <v>1269.8736169878509</v>
      </c>
      <c r="AB78" s="12">
        <v>1585.3289211428571</v>
      </c>
      <c r="AC78" s="12">
        <f>AA78-AB78</f>
        <v>-315.45530415500616</v>
      </c>
      <c r="AD78" s="12">
        <f>AC78/AB78*100</f>
        <v>-19.898413505734553</v>
      </c>
      <c r="AE78" s="12"/>
      <c r="AF78" s="29">
        <f>(1000*AF26)/AF75</f>
        <v>1340.8577662169923</v>
      </c>
      <c r="AG78" s="11"/>
      <c r="AH78" s="11">
        <f>AF78-AG78</f>
        <v>1340.8577662169923</v>
      </c>
      <c r="AI78" s="11"/>
      <c r="AJ78" s="12"/>
      <c r="AK78" s="12">
        <f>(1000*AK26)/AK75</f>
        <v>1224.1967696605436</v>
      </c>
      <c r="AL78" s="12">
        <f>(1000*AL26)/AL75</f>
        <v>1294.2790525859191</v>
      </c>
      <c r="AM78" s="12">
        <f>AK78-AL78</f>
        <v>-70.082282925375466</v>
      </c>
      <c r="AN78" s="12">
        <f>AM78/AL78*100</f>
        <v>-5.4147737912742846</v>
      </c>
    </row>
    <row r="79" spans="1:41" s="15" customFormat="1" x14ac:dyDescent="0.25">
      <c r="A79" s="15" t="s">
        <v>69</v>
      </c>
      <c r="B79" s="11">
        <v>12930</v>
      </c>
      <c r="C79" s="11">
        <v>12930</v>
      </c>
      <c r="D79" s="12">
        <f>B79-C79</f>
        <v>0</v>
      </c>
      <c r="E79" s="12">
        <f>D79/C79*100</f>
        <v>0</v>
      </c>
      <c r="F79" s="12"/>
      <c r="G79" s="12"/>
      <c r="H79" s="12"/>
      <c r="I79" s="12"/>
      <c r="J79" s="12"/>
      <c r="K79" s="12"/>
      <c r="L79" s="12">
        <v>33780</v>
      </c>
      <c r="M79" s="12">
        <v>42610</v>
      </c>
      <c r="N79" s="12">
        <f>L79-M79</f>
        <v>-8830</v>
      </c>
      <c r="O79" s="12">
        <f>N79/M79*100</f>
        <v>-20.722835015254635</v>
      </c>
      <c r="P79" s="12"/>
      <c r="Q79" s="12"/>
      <c r="R79" s="12"/>
      <c r="S79" s="12"/>
      <c r="T79" s="12"/>
      <c r="U79" s="12"/>
      <c r="V79" s="12"/>
      <c r="W79" s="12"/>
      <c r="X79" s="11"/>
      <c r="Y79" s="11"/>
      <c r="Z79" s="12"/>
      <c r="AA79" s="12">
        <v>10430</v>
      </c>
      <c r="AB79" s="12">
        <v>9410</v>
      </c>
      <c r="AC79" s="12">
        <f>AA79-AB79</f>
        <v>1020</v>
      </c>
      <c r="AD79" s="12">
        <f>AC79/AB79*100</f>
        <v>10.839532412327312</v>
      </c>
      <c r="AE79" s="12"/>
      <c r="AF79" s="11">
        <v>8826</v>
      </c>
      <c r="AG79" s="11"/>
      <c r="AH79" s="11">
        <f>AF79-AG79</f>
        <v>8826</v>
      </c>
      <c r="AI79" s="11"/>
      <c r="AJ79" s="12"/>
      <c r="AK79" s="11">
        <f>+Q79+V79+AA79+AF79+B79+L79+G79</f>
        <v>65966</v>
      </c>
      <c r="AL79" s="11">
        <f>+R79+W79+AB79+AG79+C79+M79+H79</f>
        <v>64950</v>
      </c>
      <c r="AM79" s="12">
        <f>AK79-AL79</f>
        <v>1016</v>
      </c>
      <c r="AN79" s="12">
        <f>AM79/AL79*100</f>
        <v>1.5642802155504236</v>
      </c>
    </row>
    <row r="80" spans="1:41" x14ac:dyDescent="0.25">
      <c r="A80" s="3" t="s">
        <v>70</v>
      </c>
      <c r="B80" s="40" t="s">
        <v>71</v>
      </c>
      <c r="C80" s="40"/>
      <c r="D80" s="40"/>
      <c r="E80" s="40"/>
      <c r="F80" s="26"/>
      <c r="G80" s="40"/>
      <c r="H80" s="40"/>
      <c r="I80" s="40"/>
      <c r="J80" s="40"/>
      <c r="K80" s="18"/>
      <c r="L80" s="40" t="s">
        <v>73</v>
      </c>
      <c r="M80" s="40"/>
      <c r="N80" s="40"/>
      <c r="O80" s="40"/>
      <c r="P80" s="18"/>
      <c r="Q80" s="40"/>
      <c r="R80" s="40"/>
      <c r="S80" s="40"/>
      <c r="T80" s="40"/>
      <c r="U80" s="18"/>
      <c r="V80" s="40" t="s">
        <v>72</v>
      </c>
      <c r="W80" s="40"/>
      <c r="X80" s="40"/>
      <c r="Y80" s="40"/>
      <c r="Z80" s="18"/>
      <c r="AA80" s="40" t="s">
        <v>74</v>
      </c>
      <c r="AB80" s="40"/>
      <c r="AC80" s="40"/>
      <c r="AD80" s="40"/>
      <c r="AE80" s="18"/>
      <c r="AF80" s="40" t="s">
        <v>75</v>
      </c>
      <c r="AG80" s="40"/>
      <c r="AH80" s="40"/>
      <c r="AI80" s="40"/>
      <c r="AJ80" s="18"/>
      <c r="AK80" s="18"/>
      <c r="AL80" s="18"/>
      <c r="AM80" s="18"/>
      <c r="AN80" s="18"/>
    </row>
    <row r="81" spans="1:30" ht="15" customHeight="1" x14ac:dyDescent="0.25">
      <c r="AA81" s="9"/>
      <c r="AB81" s="9"/>
      <c r="AC81" s="9"/>
      <c r="AD81" s="9"/>
    </row>
    <row r="82" spans="1:30" ht="15" customHeight="1" x14ac:dyDescent="0.25">
      <c r="AA82" s="9"/>
      <c r="AB82" s="9"/>
      <c r="AC82" s="9"/>
      <c r="AD82" s="9"/>
    </row>
    <row r="83" spans="1:30" ht="15" customHeight="1" x14ac:dyDescent="0.25">
      <c r="A83" s="45" t="s">
        <v>76</v>
      </c>
      <c r="AA83" s="9"/>
      <c r="AB83" s="9"/>
      <c r="AC83" s="9"/>
      <c r="AD83" s="9"/>
    </row>
    <row r="84" spans="1:30" ht="15" customHeight="1" x14ac:dyDescent="0.25">
      <c r="AA84" s="9"/>
      <c r="AB84" s="9"/>
      <c r="AC84" s="9"/>
      <c r="AD84" s="9"/>
    </row>
    <row r="85" spans="1:30" ht="15" customHeight="1" x14ac:dyDescent="0.25"/>
    <row r="86" spans="1:30" ht="15" customHeight="1" x14ac:dyDescent="0.25"/>
    <row r="87" spans="1:30" ht="15" customHeight="1" x14ac:dyDescent="0.25"/>
    <row r="88" spans="1:30" ht="15" customHeight="1" x14ac:dyDescent="0.25"/>
    <row r="89" spans="1:30" ht="15" customHeight="1" x14ac:dyDescent="0.25"/>
    <row r="90" spans="1:30" ht="15" customHeight="1" x14ac:dyDescent="0.25"/>
    <row r="91" spans="1:30" ht="15" customHeight="1" x14ac:dyDescent="0.25"/>
    <row r="92" spans="1:30" ht="15" customHeight="1" x14ac:dyDescent="0.25"/>
    <row r="93" spans="1:30" ht="15" customHeight="1" x14ac:dyDescent="0.25"/>
    <row r="94" spans="1:30" ht="15" customHeight="1" x14ac:dyDescent="0.25"/>
    <row r="95" spans="1:30" ht="15" customHeight="1" x14ac:dyDescent="0.25"/>
    <row r="96" spans="1:30" ht="15" customHeight="1" x14ac:dyDescent="0.25"/>
    <row r="97" spans="7:18" ht="15" customHeight="1" x14ac:dyDescent="0.25"/>
    <row r="98" spans="7:18" ht="15" customHeight="1" x14ac:dyDescent="0.25"/>
    <row r="99" spans="7:18" ht="15" customHeight="1" x14ac:dyDescent="0.25"/>
    <row r="100" spans="7:18" ht="15" customHeight="1" x14ac:dyDescent="0.25"/>
    <row r="101" spans="7:18" ht="15" customHeight="1" x14ac:dyDescent="0.25"/>
    <row r="102" spans="7:18" ht="15" customHeight="1" x14ac:dyDescent="0.25"/>
    <row r="104" spans="7:18" x14ac:dyDescent="0.25">
      <c r="Q104" s="17"/>
      <c r="R104" s="17"/>
    </row>
    <row r="105" spans="7:18" x14ac:dyDescent="0.25">
      <c r="G105" s="30"/>
      <c r="H105" s="30"/>
    </row>
  </sheetData>
  <sheetProtection formatCells="0" formatColumns="0" formatRows="0" insertColumns="0" insertRows="0" insertHyperlinks="0" deleteColumns="0" deleteRows="0" sort="0" autoFilter="0" pivotTables="0"/>
  <mergeCells count="29">
    <mergeCell ref="AA5:AD5"/>
    <mergeCell ref="B5:E5"/>
    <mergeCell ref="G5:J5"/>
    <mergeCell ref="L5:O5"/>
    <mergeCell ref="Q5:T5"/>
    <mergeCell ref="V5:Y5"/>
    <mergeCell ref="AF6:AI6"/>
    <mergeCell ref="AK6:AN6"/>
    <mergeCell ref="D8:E8"/>
    <mergeCell ref="I8:J8"/>
    <mergeCell ref="N8:O8"/>
    <mergeCell ref="S8:T8"/>
    <mergeCell ref="X8:Y8"/>
    <mergeCell ref="AC8:AD8"/>
    <mergeCell ref="AH8:AI8"/>
    <mergeCell ref="AM8:AN8"/>
    <mergeCell ref="B6:E6"/>
    <mergeCell ref="G6:J6"/>
    <mergeCell ref="L6:O6"/>
    <mergeCell ref="Q6:T6"/>
    <mergeCell ref="V6:Y6"/>
    <mergeCell ref="AA6:AD6"/>
    <mergeCell ref="AF80:AI80"/>
    <mergeCell ref="B80:E80"/>
    <mergeCell ref="G80:J80"/>
    <mergeCell ref="L80:O80"/>
    <mergeCell ref="Q80:T80"/>
    <mergeCell ref="V80:Y80"/>
    <mergeCell ref="AA80:AD80"/>
  </mergeCells>
  <pageMargins left="0.75" right="0" top="0.35" bottom="0" header="0.5" footer="0.5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ARMM</vt:lpstr>
      <vt:lpstr>ARMM!Print_Area</vt:lpstr>
      <vt:lpstr>ARMM!Print_Titles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Juvee Gail D. Sagun</dc:creator>
  <cp:lastModifiedBy>Juvee Gail D. Sagun</cp:lastModifiedBy>
  <dcterms:created xsi:type="dcterms:W3CDTF">2024-03-01T08:09:21Z</dcterms:created>
  <dcterms:modified xsi:type="dcterms:W3CDTF">2024-03-08T07:08:11Z</dcterms:modified>
</cp:coreProperties>
</file>